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defaultThemeVersion="166925"/>
  <mc:AlternateContent xmlns:mc="http://schemas.openxmlformats.org/markup-compatibility/2006">
    <mc:Choice Requires="x15">
      <x15ac:absPath xmlns:x15ac="http://schemas.microsoft.com/office/spreadsheetml/2010/11/ac" url="https://nolhga.sharepoint.com/sites/financial/InsolvencyData/insolv report/insolv report/ga report/Cases New Format 2024/Global Cost Files_October 2024/"/>
    </mc:Choice>
  </mc:AlternateContent>
  <xr:revisionPtr revIDLastSave="49" documentId="8_{229BC42C-B57B-4FB1-AC36-C32C429F10AE}" xr6:coauthVersionLast="47" xr6:coauthVersionMax="47" xr10:uidLastSave="{C7D5BB8A-32A8-445B-B640-1E7FB476EAC4}"/>
  <bookViews>
    <workbookView xWindow="28680" yWindow="-120" windowWidth="25440" windowHeight="15270" xr2:uid="{00000000-000D-0000-FFFF-FFFF00000000}"/>
  </bookViews>
  <sheets>
    <sheet name="Summary" sheetId="98" r:id="rId1"/>
    <sheet name="Summary by State" sheetId="99" r:id="rId2"/>
    <sheet name="Bankers Life" sheetId="13" r:id="rId3"/>
    <sheet name="CO Bankers" sheetId="18" r:id="rId4"/>
    <sheet name="Premiums" sheetId="100" r:id="rId5"/>
  </sheets>
  <externalReferences>
    <externalReference r:id="rId6"/>
    <externalReference r:id="rId7"/>
  </externalReferences>
  <definedNames>
    <definedName name="ADD_FINANCIAL" localSheetId="2">'Bankers Life'!$J$10:$J$16</definedName>
    <definedName name="ADD_FINANCIAL" localSheetId="3">'CO Bankers'!$J$10:$J$16</definedName>
    <definedName name="AK_FINANCIAL" localSheetId="2">'Bankers Life'!$B$7:$F$7</definedName>
    <definedName name="AK_FINANCIAL" localSheetId="3">'CO Bankers'!$B$7:$F$7</definedName>
    <definedName name="AL_FINANCIAL" localSheetId="2">'Bankers Life'!$B$6:$F$6</definedName>
    <definedName name="AL_FINANCIAL" localSheetId="3">'CO Bankers'!$B$6:$F$6</definedName>
    <definedName name="ALL_BLOCKS" localSheetId="2">'Bankers Life'!$G$6:$G$59</definedName>
    <definedName name="ALL_BLOCKS" localSheetId="3">'CO Bankers'!$G$6:$G$59</definedName>
    <definedName name="ALLOC_CALLED" localSheetId="2">'Bankers Life'!#REF!</definedName>
    <definedName name="ALLOC_CALLED" localSheetId="3">'CO Bankers'!#REF!</definedName>
    <definedName name="ALLOC_CALLED">#REF!</definedName>
    <definedName name="ALLOC_REFUNDED" localSheetId="2">'Bankers Life'!#REF!</definedName>
    <definedName name="ALLOC_REFUNDED" localSheetId="3">'CO Bankers'!#REF!</definedName>
    <definedName name="ALLOC_REFUNDED">#REF!</definedName>
    <definedName name="ALLOCATED" localSheetId="2">'Bankers Life'!$C$6:$C$59</definedName>
    <definedName name="ALLOCATED" localSheetId="3">'CO Bankers'!$C$6:$C$59</definedName>
    <definedName name="ALLOCATED" localSheetId="1">'Summary by State'!$C$6:$C$58</definedName>
    <definedName name="ALLOCATED">#REF!</definedName>
    <definedName name="AR_FINANCIAL" localSheetId="2">'Bankers Life'!$B$9:$F$9</definedName>
    <definedName name="AR_FINANCIAL" localSheetId="3">'CO Bankers'!$B$9:$F$9</definedName>
    <definedName name="AZ_FINANCIAL" localSheetId="2">'Bankers Life'!$B$8:$F$8</definedName>
    <definedName name="AZ_FINANCIAL" localSheetId="3">'CO Bankers'!$B$8:$F$8</definedName>
    <definedName name="CA_FINANCIAL" localSheetId="2">'Bankers Life'!$B$10:$F$10</definedName>
    <definedName name="CA_FINANCIAL" localSheetId="3">'CO Bankers'!$B$10:$F$10</definedName>
    <definedName name="CL_ALLOC_CALLED" localSheetId="0">Summary!#REF!</definedName>
    <definedName name="CL_ALLOC_REFUNDED" localSheetId="0">Summary!#REF!</definedName>
    <definedName name="CL_ALLOCATED" localSheetId="0">Summary!#REF!</definedName>
    <definedName name="CL_CHANGE" localSheetId="0">Summary!#REF!</definedName>
    <definedName name="CL_HEALTH" localSheetId="0">Summary!#REF!</definedName>
    <definedName name="CL_HEALTH_CALLED" localSheetId="0">Summary!#REF!</definedName>
    <definedName name="CL_HEALTH_REFUNDED" localSheetId="0">Summary!#REF!</definedName>
    <definedName name="CL_LIFE" localSheetId="0">Summary!#REF!</definedName>
    <definedName name="CL_LIFE_CALLED" localSheetId="0">Summary!#REF!</definedName>
    <definedName name="CL_LIFE_REFUNDED" localSheetId="0">Summary!#REF!</definedName>
    <definedName name="CL_LTC" localSheetId="0">Summary!#REF!</definedName>
    <definedName name="CL_RECON" localSheetId="0">Summary!#REF!</definedName>
    <definedName name="CL_TOTAL" localSheetId="0">Summary!#REF!</definedName>
    <definedName name="CL_TOTAL_PREV" localSheetId="0">Summary!#REF!</definedName>
    <definedName name="CL_UNALLOC_CALLED" localSheetId="0">Summary!#REF!</definedName>
    <definedName name="CL_UNALLOC_REFUNDED" localSheetId="0">Summary!#REF!</definedName>
    <definedName name="CL_UNALLOCATED" localSheetId="0">Summary!#REF!</definedName>
    <definedName name="CO_FINANCIAL" localSheetId="2">'Bankers Life'!$B$11:$F$11</definedName>
    <definedName name="CO_FINANCIAL" localSheetId="3">'CO Bankers'!$B$11:$F$11</definedName>
    <definedName name="CT_FINANCIAL" localSheetId="2">'Bankers Life'!$B$12:$F$12</definedName>
    <definedName name="CT_FINANCIAL" localSheetId="3">'CO Bankers'!$B$12:$F$12</definedName>
    <definedName name="DC_FINANCIAL" localSheetId="2">'Bankers Life'!$B$14:$F$14</definedName>
    <definedName name="DC_FINANCIAL" localSheetId="3">'CO Bankers'!$B$14:$F$14</definedName>
    <definedName name="DE_FINANCIAL" localSheetId="2">'Bankers Life'!$B$13:$F$13</definedName>
    <definedName name="DE_FINANCIAL" localSheetId="3">'CO Bankers'!$B$13:$F$13</definedName>
    <definedName name="EC_ALLOC_CALLED" localSheetId="0">Summary!#REF!</definedName>
    <definedName name="EC_ALLOC_REFUNDED" localSheetId="0">Summary!#REF!</definedName>
    <definedName name="EC_ALLOCATED" localSheetId="0">Summary!#REF!</definedName>
    <definedName name="EC_CHANGE" localSheetId="0">Summary!#REF!</definedName>
    <definedName name="EC_HEALTH" localSheetId="0">Summary!#REF!</definedName>
    <definedName name="EC_HEALTH_CALLED" localSheetId="0">Summary!#REF!</definedName>
    <definedName name="EC_HEALTH_REFUNDED" localSheetId="0">Summary!#REF!</definedName>
    <definedName name="EC_LIFE" localSheetId="0">Summary!#REF!</definedName>
    <definedName name="EC_LIFE_CALLED" localSheetId="0">Summary!#REF!</definedName>
    <definedName name="EC_LIFE_REFUNDED" localSheetId="0">Summary!#REF!</definedName>
    <definedName name="EC_LTC" localSheetId="0">Summary!#REF!</definedName>
    <definedName name="EC_RECON" localSheetId="0">Summary!#REF!</definedName>
    <definedName name="EC_TOTAL" localSheetId="0">Summary!#REF!</definedName>
    <definedName name="EC_TOTAL_PREV" localSheetId="0">Summary!#REF!</definedName>
    <definedName name="EC_UNALLOC_CALLED" localSheetId="0">Summary!#REF!</definedName>
    <definedName name="EC_UNALLOC_REFUNDED" localSheetId="0">Summary!#REF!</definedName>
    <definedName name="EC_UNALLOCATED" localSheetId="0">Summary!#REF!</definedName>
    <definedName name="FL_FINANCIAL" localSheetId="2">'Bankers Life'!$B$15:$F$15</definedName>
    <definedName name="FL_FINANCIAL" localSheetId="3">'CO Bankers'!$B$15:$F$15</definedName>
    <definedName name="GA_FINANCIAL" localSheetId="2">'Bankers Life'!$B$16:$F$16</definedName>
    <definedName name="GA_FINANCIAL" localSheetId="3">'CO Bankers'!$B$16:$F$16</definedName>
    <definedName name="HEALTH" localSheetId="2">'Bankers Life'!$D$6:$D$59</definedName>
    <definedName name="HEALTH" localSheetId="3">'CO Bankers'!$D$6:$D$59</definedName>
    <definedName name="HEALTH" localSheetId="1">'Summary by State'!$D$6:$D$58</definedName>
    <definedName name="HEALTH">#REF!</definedName>
    <definedName name="HEALTH_CALLED" localSheetId="2">'Bankers Life'!#REF!</definedName>
    <definedName name="HEALTH_CALLED" localSheetId="3">'CO Bankers'!#REF!</definedName>
    <definedName name="HEALTH_CALLED">#REF!</definedName>
    <definedName name="HEALTH_REFUNDED" localSheetId="2">'Bankers Life'!#REF!</definedName>
    <definedName name="HEALTH_REFUNDED" localSheetId="3">'CO Bankers'!#REF!</definedName>
    <definedName name="HEALTH_REFUNDED">#REF!</definedName>
    <definedName name="HI_FINANCIAL" localSheetId="2">'Bankers Life'!$B$17:$F$17</definedName>
    <definedName name="HI_FINANCIAL" localSheetId="3">'CO Bankers'!$B$17:$F$17</definedName>
    <definedName name="IA_FINANCIAL" localSheetId="2">'Bankers Life'!$B$21:$F$21</definedName>
    <definedName name="IA_FINANCIAL" localSheetId="3">'CO Bankers'!$B$21:$F$21</definedName>
    <definedName name="ID_FINANCIAL" localSheetId="2">'Bankers Life'!$B$18:$F$18</definedName>
    <definedName name="ID_FINANCIAL" localSheetId="3">'CO Bankers'!$B$18:$F$18</definedName>
    <definedName name="IL_FINANCIAL" localSheetId="2">'Bankers Life'!$B$19:$F$19</definedName>
    <definedName name="IL_FINANCIAL" localSheetId="3">'CO Bankers'!$B$19:$F$19</definedName>
    <definedName name="IN_FINANCIAL" localSheetId="2">'Bankers Life'!$B$20:$F$20</definedName>
    <definedName name="IN_FINANCIAL" localSheetId="3">'CO Bankers'!$B$20:$F$20</definedName>
    <definedName name="KS_FINANCIAL" localSheetId="2">'Bankers Life'!$B$22:$F$22</definedName>
    <definedName name="KS_FINANCIAL" localSheetId="3">'CO Bankers'!$B$22:$F$22</definedName>
    <definedName name="KY_FINANCIAL" localSheetId="2">'Bankers Life'!$B$23:$F$23</definedName>
    <definedName name="KY_FINANCIAL" localSheetId="3">'CO Bankers'!$B$23:$F$23</definedName>
    <definedName name="LA_FINANCIAL" localSheetId="2">'Bankers Life'!$B$24:$F$24</definedName>
    <definedName name="LA_FINANCIAL" localSheetId="3">'CO Bankers'!$B$24:$F$24</definedName>
    <definedName name="LESS_FINANCIAL" localSheetId="2">'Bankers Life'!$J$19:$J$24</definedName>
    <definedName name="LESS_FINANCIAL" localSheetId="3">'CO Bankers'!$J$19:$J$24</definedName>
    <definedName name="LIFE" localSheetId="2">'Bankers Life'!$B$6:$B$59</definedName>
    <definedName name="LIFE" localSheetId="3">'CO Bankers'!$B$6:$B$59</definedName>
    <definedName name="LIFE" localSheetId="1">'Summary by State'!$B$6:$B$58</definedName>
    <definedName name="LIFE">#REF!</definedName>
    <definedName name="LIFE_CALLED" localSheetId="2">'Bankers Life'!#REF!</definedName>
    <definedName name="LIFE_CALLED" localSheetId="3">'CO Bankers'!#REF!</definedName>
    <definedName name="LIFE_CALLED">#REF!</definedName>
    <definedName name="LIFE_REFUNDED" localSheetId="2">'Bankers Life'!#REF!</definedName>
    <definedName name="LIFE_REFUNDED" localSheetId="3">'CO Bankers'!#REF!</definedName>
    <definedName name="LIFE_REFUNDED">#REF!</definedName>
    <definedName name="LTC" localSheetId="2">'Bankers Life'!$F$6:$F$59</definedName>
    <definedName name="LTC" localSheetId="3">'CO Bankers'!$F$6:$F$59</definedName>
    <definedName name="LTC" localSheetId="1">'Summary by State'!$F$6:$F$58</definedName>
    <definedName name="LTC">#REF!</definedName>
    <definedName name="MA_FINANCIAL" localSheetId="2">'Bankers Life'!$B$27:$F$27</definedName>
    <definedName name="MA_FINANCIAL" localSheetId="3">'CO Bankers'!$B$27:$F$27</definedName>
    <definedName name="MD_FINANCIAL" localSheetId="2">'Bankers Life'!$B$26:$F$26</definedName>
    <definedName name="MD_FINANCIAL" localSheetId="3">'CO Bankers'!$B$26:$F$26</definedName>
    <definedName name="ME_FINANCIAL" localSheetId="2">'Bankers Life'!$B$25:$F$25</definedName>
    <definedName name="ME_FINANCIAL" localSheetId="3">'CO Bankers'!$B$25:$F$25</definedName>
    <definedName name="MI_FINANCIAL" localSheetId="2">'Bankers Life'!$B$28:$F$28</definedName>
    <definedName name="MI_FINANCIAL" localSheetId="3">'CO Bankers'!$B$28:$F$28</definedName>
    <definedName name="MN_FINANCIAL" localSheetId="2">'Bankers Life'!$B$29:$F$29</definedName>
    <definedName name="MN_FINANCIAL" localSheetId="3">'CO Bankers'!$B$29:$F$29</definedName>
    <definedName name="MO_FINANCIAL" localSheetId="2">'Bankers Life'!$B$31:$F$31</definedName>
    <definedName name="MO_FINANCIAL" localSheetId="3">'CO Bankers'!$B$31:$F$31</definedName>
    <definedName name="MS_FINANCIAL" localSheetId="2">'Bankers Life'!$B$30:$F$30</definedName>
    <definedName name="MS_FINANCIAL" localSheetId="3">'CO Bankers'!$B$30:$F$30</definedName>
    <definedName name="MT_FINANCIAL" localSheetId="2">'Bankers Life'!$B$32:$F$32</definedName>
    <definedName name="MT_FINANCIAL" localSheetId="3">'CO Bankers'!$B$32:$F$32</definedName>
    <definedName name="NC_FINANCIAL" localSheetId="2">'Bankers Life'!$B$39:$F$39</definedName>
    <definedName name="NC_FINANCIAL" localSheetId="3">'CO Bankers'!$B$39:$F$39</definedName>
    <definedName name="ND_FINANCIAL" localSheetId="2">'Bankers Life'!$B$40:$F$40</definedName>
    <definedName name="ND_FINANCIAL" localSheetId="3">'CO Bankers'!$B$40:$F$40</definedName>
    <definedName name="NE_FINANCIAL" localSheetId="2">'Bankers Life'!$B$33:$F$33</definedName>
    <definedName name="NE_FINANCIAL" localSheetId="3">'CO Bankers'!$B$33:$F$33</definedName>
    <definedName name="NH_FINANCIAL" localSheetId="2">'Bankers Life'!$B$35:$F$35</definedName>
    <definedName name="NH_FINANCIAL" localSheetId="3">'CO Bankers'!$B$35:$F$35</definedName>
    <definedName name="NJ_FINANCIAL" localSheetId="2">'Bankers Life'!$B$36:$F$36</definedName>
    <definedName name="NJ_FINANCIAL" localSheetId="3">'CO Bankers'!$B$36:$F$36</definedName>
    <definedName name="NM_FINANCIAL" localSheetId="2">'Bankers Life'!$B$37:$F$37</definedName>
    <definedName name="NM_FINANCIAL" localSheetId="3">'CO Bankers'!$B$37:$F$37</definedName>
    <definedName name="NV_FINANCIAL" localSheetId="2">'Bankers Life'!$B$34:$F$34</definedName>
    <definedName name="NV_FINANCIAL" localSheetId="3">'CO Bankers'!$B$34:$F$34</definedName>
    <definedName name="NY_FINANCIAL" localSheetId="2">'Bankers Life'!$B$38:$F$38</definedName>
    <definedName name="NY_FINANCIAL" localSheetId="3">'CO Bankers'!$B$38:$F$38</definedName>
    <definedName name="OH_FINANCIAL" localSheetId="2">'Bankers Life'!$B$41:$F$41</definedName>
    <definedName name="OH_FINANCIAL" localSheetId="3">'CO Bankers'!$B$41:$F$41</definedName>
    <definedName name="OK_FINANCIAL" localSheetId="2">'Bankers Life'!$B$42:$F$42</definedName>
    <definedName name="OK_FINANCIAL" localSheetId="3">'CO Bankers'!$B$42:$F$42</definedName>
    <definedName name="OP_ALLOC_CALLED" localSheetId="0">Summary!#REF!</definedName>
    <definedName name="OP_ALLOC_REFUNDED" localSheetId="0">Summary!#REF!</definedName>
    <definedName name="OP_ALLOCATED" localSheetId="0">Summary!#REF!</definedName>
    <definedName name="OP_CHANGE" localSheetId="0">Summary!#REF!</definedName>
    <definedName name="OP_HEALTH" localSheetId="0">Summary!#REF!</definedName>
    <definedName name="OP_HEALTH_CALLED" localSheetId="0">Summary!#REF!</definedName>
    <definedName name="OP_HEALTH_REFUNDED" localSheetId="0">Summary!#REF!</definedName>
    <definedName name="OP_LIFE" localSheetId="0">Summary!#REF!</definedName>
    <definedName name="OP_LIFE_CALLED" localSheetId="0">Summary!#REF!</definedName>
    <definedName name="OP_LIFE_REFUNDED" localSheetId="0">Summary!#REF!</definedName>
    <definedName name="OP_LTC" localSheetId="0">Summary!#REF!</definedName>
    <definedName name="OP_RECON" localSheetId="0">Summary!#REF!</definedName>
    <definedName name="OP_TOTAL" localSheetId="0">Summary!#REF!</definedName>
    <definedName name="OP_TOTAL_PREV" localSheetId="0">Summary!#REF!</definedName>
    <definedName name="OP_UNALLOC_CALLED" localSheetId="0">Summary!#REF!</definedName>
    <definedName name="OP_UNALLOC_REFUNDED" localSheetId="0">Summary!#REF!</definedName>
    <definedName name="OP_UNALLOCATED" localSheetId="0">Summary!#REF!</definedName>
    <definedName name="OR_FINANCIAL" localSheetId="2">'Bankers Life'!$B$43:$F$43</definedName>
    <definedName name="OR_FINANCIAL" localSheetId="3">'CO Bankers'!$B$43:$F$43</definedName>
    <definedName name="OT_FINANCIAL" localSheetId="2">'Bankers Life'!$B$58:$F$58</definedName>
    <definedName name="OT_FINANCIAL" localSheetId="3">'CO Bankers'!$B$58:$F$58</definedName>
    <definedName name="PA_FINANCIAL" localSheetId="2">'Bankers Life'!$B$44:$F$44</definedName>
    <definedName name="PA_FINANCIAL" localSheetId="3">'CO Bankers'!$B$44:$F$44</definedName>
    <definedName name="PL_ALLOC_CALLED" localSheetId="0">Summary!#REF!</definedName>
    <definedName name="PL_ALLOC_REFUNDED" localSheetId="0">Summary!#REF!</definedName>
    <definedName name="PL_ALLOCATED" localSheetId="0">Summary!$J$5:$J$9</definedName>
    <definedName name="PL_CHANGE" localSheetId="0">Summary!$P$5:$P$9</definedName>
    <definedName name="PL_HEALTH" localSheetId="0">Summary!$K$5:$K$9</definedName>
    <definedName name="PL_HEALTH_CALLED" localSheetId="0">Summary!#REF!</definedName>
    <definedName name="PL_HEALTH_REFUNDED" localSheetId="0">Summary!#REF!</definedName>
    <definedName name="PL_LIFE" localSheetId="0">Summary!$I$5:$I$9</definedName>
    <definedName name="PL_LIFE_CALLED" localSheetId="0">Summary!#REF!</definedName>
    <definedName name="PL_LIFE_REFUNDED" localSheetId="0">Summary!#REF!</definedName>
    <definedName name="PL_LTC" localSheetId="0">Summary!$M$5:$M$9</definedName>
    <definedName name="PL_RECON" localSheetId="0">Summary!#REF!</definedName>
    <definedName name="PL_TOTAL" localSheetId="0">Summary!$N$5:$N$9</definedName>
    <definedName name="PL_TOTAL_PREV" localSheetId="0">Summary!$O$5:$O$9</definedName>
    <definedName name="PL_UNALLOC_CALLED" localSheetId="0">Summary!#REF!</definedName>
    <definedName name="PL_UNALLOC_REFUNDED" localSheetId="0">Summary!#REF!</definedName>
    <definedName name="PL_UNALLOCATED" localSheetId="0">Summary!$L$5:$L$9</definedName>
    <definedName name="PR_FINANCIAL" localSheetId="2">'Bankers Life'!$B$45:$F$45</definedName>
    <definedName name="PR_FINANCIAL" localSheetId="3">'CO Bankers'!$B$45:$F$45</definedName>
    <definedName name="_xlnm.Print_Titles" localSheetId="4">Premiums!$1:$5</definedName>
    <definedName name="_xlnm.Print_Titles" localSheetId="0">Summary!$2:$4</definedName>
    <definedName name="RE_ALLOC_CALLED" localSheetId="0">Summary!#REF!</definedName>
    <definedName name="RE_ALLOC_REFUNDED" localSheetId="0">Summary!#REF!</definedName>
    <definedName name="RE_ALLOCATED" localSheetId="0">Summary!#REF!</definedName>
    <definedName name="RE_CHANGE" localSheetId="0">Summary!#REF!</definedName>
    <definedName name="RE_HEALTH" localSheetId="0">Summary!#REF!</definedName>
    <definedName name="RE_HEALTH_CALLED" localSheetId="0">Summary!#REF!</definedName>
    <definedName name="RE_HEALTH_REFUNDED" localSheetId="0">Summary!#REF!</definedName>
    <definedName name="RE_LIFE" localSheetId="0">Summary!#REF!</definedName>
    <definedName name="RE_LIFE_CALLED" localSheetId="0">Summary!#REF!</definedName>
    <definedName name="RE_LIFE_REFUNDED" localSheetId="0">Summary!#REF!</definedName>
    <definedName name="RE_LTC" localSheetId="0">Summary!#REF!</definedName>
    <definedName name="RE_RECON" localSheetId="0">Summary!#REF!</definedName>
    <definedName name="RE_TOTAL" localSheetId="0">Summary!#REF!</definedName>
    <definedName name="RE_TOTAL_PREV" localSheetId="0">Summary!#REF!</definedName>
    <definedName name="RE_UNALLOC_CALLED" localSheetId="0">Summary!#REF!</definedName>
    <definedName name="RE_UNALLOC_REFUNDED" localSheetId="0">Summary!#REF!</definedName>
    <definedName name="RE_UNALLOCATED" localSheetId="0">Summary!#REF!</definedName>
    <definedName name="REC_TOTAL" localSheetId="1">'Summary by State'!$K$6:$K$9</definedName>
    <definedName name="RECON" localSheetId="1">'Summary by State'!#REF!</definedName>
    <definedName name="RI_FINANCIAL" localSheetId="2">'Bankers Life'!$B$46:$F$46</definedName>
    <definedName name="RI_FINANCIAL" localSheetId="3">'CO Bankers'!$B$46:$F$46</definedName>
    <definedName name="SC_FINANCIAL" localSheetId="2">'Bankers Life'!$B$47:$F$47</definedName>
    <definedName name="SC_FINANCIAL" localSheetId="3">'CO Bankers'!$B$47:$F$47</definedName>
    <definedName name="SD_FINANCIAL" localSheetId="2">'Bankers Life'!$B$48:$F$48</definedName>
    <definedName name="SD_FINANCIAL" localSheetId="3">'CO Bankers'!$B$48:$F$48</definedName>
    <definedName name="TN_FINANCIAL" localSheetId="2">'Bankers Life'!$B$49:$F$49</definedName>
    <definedName name="TN_FINANCIAL" localSheetId="3">'CO Bankers'!$B$49:$F$49</definedName>
    <definedName name="TOTAL" localSheetId="1">'Summary by State'!$G$6:$G$58</definedName>
    <definedName name="TOTAL_10197" localSheetId="0">Summary!#REF!</definedName>
    <definedName name="TOTAL_12577" localSheetId="0">Summary!#REF!</definedName>
    <definedName name="TOTAL_15046" localSheetId="0">Summary!#REF!</definedName>
    <definedName name="TOTAL_15092" localSheetId="0">Summary!#REF!</definedName>
    <definedName name="TOTAL_15093" localSheetId="0">Summary!#REF!</definedName>
    <definedName name="TOTAL_15102" localSheetId="0">Summary!#REF!</definedName>
    <definedName name="TOTAL_15126" localSheetId="0">Summary!#REF!</definedName>
    <definedName name="TOTAL_15128" localSheetId="0">Summary!#REF!</definedName>
    <definedName name="TOTAL_15145" localSheetId="0">Summary!#REF!</definedName>
    <definedName name="TOTAL_15197" localSheetId="0">Summary!#REF!</definedName>
    <definedName name="TOTAL_15314" localSheetId="0">Summary!#REF!</definedName>
    <definedName name="TOTAL_19577" localSheetId="0">Summary!#REF!</definedName>
    <definedName name="TOTAL_22977" localSheetId="0">Summary!#REF!</definedName>
    <definedName name="TOTAL_23914" localSheetId="0">Summary!#REF!</definedName>
    <definedName name="TOTAL_24422" localSheetId="0">Summary!#REF!</definedName>
    <definedName name="TOTAL_24457" localSheetId="0">Summary!#REF!</definedName>
    <definedName name="TOTAL_60305" localSheetId="0">Summary!#REF!</definedName>
    <definedName name="TOTAL_60356" localSheetId="0">Summary!#REF!</definedName>
    <definedName name="TOTAL_60593" localSheetId="0">Summary!#REF!</definedName>
    <definedName name="TOTAL_60917" localSheetId="0">Summary!#REF!</definedName>
    <definedName name="TOTAL_60968" localSheetId="0">Summary!#REF!</definedName>
    <definedName name="TOTAL_61220" localSheetId="0">Summary!#REF!</definedName>
    <definedName name="TOTAL_61468" localSheetId="0">Summary!#REF!</definedName>
    <definedName name="TOTAL_61654" localSheetId="0">Summary!#REF!</definedName>
    <definedName name="TOTAL_61913" localSheetId="0">Summary!#REF!</definedName>
    <definedName name="TOTAL_61980" localSheetId="0">Summary!#REF!</definedName>
    <definedName name="TOTAL_62278" localSheetId="0">Summary!#REF!</definedName>
    <definedName name="TOTAL_63010" localSheetId="0">Summary!#REF!</definedName>
    <definedName name="TOTAL_63185" localSheetId="0">Summary!#REF!</definedName>
    <definedName name="TOTAL_63266" localSheetId="0">Summary!#REF!</definedName>
    <definedName name="TOTAL_63282" localSheetId="0">Summary!#REF!</definedName>
    <definedName name="TOTAL_63304" localSheetId="0">Summary!#REF!</definedName>
    <definedName name="TOTAL_63452" localSheetId="0">Summary!#REF!</definedName>
    <definedName name="TOTAL_63517" localSheetId="0">Summary!#REF!</definedName>
    <definedName name="TOTAL_63525" localSheetId="0">Summary!#REF!</definedName>
    <definedName name="TOTAL_63533" localSheetId="0">Summary!#REF!</definedName>
    <definedName name="TOTAL_63541" localSheetId="0">Summary!#REF!</definedName>
    <definedName name="TOTAL_63770" localSheetId="0">Summary!#REF!</definedName>
    <definedName name="TOTAL_63924" localSheetId="0">Summary!#REF!</definedName>
    <definedName name="TOTAL_64084" localSheetId="0">Summary!#REF!</definedName>
    <definedName name="TOTAL_64220" localSheetId="0">Summary!#REF!</definedName>
    <definedName name="TOTAL_64874" localSheetId="0">Summary!#REF!</definedName>
    <definedName name="TOTAL_65161" localSheetId="0">Summary!#REF!</definedName>
    <definedName name="TOTAL_65188" localSheetId="0">Summary!#REF!</definedName>
    <definedName name="TOTAL_65447" localSheetId="0">Summary!#REF!</definedName>
    <definedName name="TOTAL_66001" localSheetId="0">Summary!#REF!</definedName>
    <definedName name="TOTAL_66060" localSheetId="0">Summary!#REF!</definedName>
    <definedName name="TOTAL_66265" localSheetId="0">Summary!#REF!</definedName>
    <definedName name="TOTAL_66362" localSheetId="0">Summary!#REF!</definedName>
    <definedName name="TOTAL_66400" localSheetId="0">Summary!#REF!</definedName>
    <definedName name="TOTAL_66907" localSheetId="0">Summary!#REF!</definedName>
    <definedName name="TOTAL_67032" localSheetId="0">Summary!#REF!</definedName>
    <definedName name="TOTAL_67210" localSheetId="0">Summary!#REF!</definedName>
    <definedName name="TOTAL_67229" localSheetId="0">Summary!#REF!</definedName>
    <definedName name="TOTAL_68055" localSheetId="0">Summary!#REF!</definedName>
    <definedName name="TOTAL_68489" localSheetId="0">Summary!#REF!</definedName>
    <definedName name="TOTAL_68845" localSheetId="0">Summary!#REF!</definedName>
    <definedName name="TOTAL_68934" localSheetId="0">Summary!#REF!</definedName>
    <definedName name="TOTAL_69051" localSheetId="0">Summary!#REF!</definedName>
    <definedName name="TOTAL_69175" localSheetId="0">Summary!#REF!</definedName>
    <definedName name="TOTAL_69183" localSheetId="0">Summary!#REF!</definedName>
    <definedName name="TOTAL_69221" localSheetId="0">Summary!#REF!</definedName>
    <definedName name="TOTAL_69302" localSheetId="0">Summary!#REF!</definedName>
    <definedName name="TOTAL_69370" localSheetId="0">Summary!#REF!</definedName>
    <definedName name="TOTAL_69477" localSheetId="0">Summary!#REF!</definedName>
    <definedName name="TOTAL_69752" localSheetId="0">Summary!#REF!</definedName>
    <definedName name="TOTAL_69833" localSheetId="0">Summary!#REF!</definedName>
    <definedName name="TOTAL_70157" localSheetId="0">Summary!#REF!</definedName>
    <definedName name="TOTAL_70181" localSheetId="0">Summary!#REF!</definedName>
    <definedName name="TOTAL_71080" localSheetId="0">Summary!#REF!</definedName>
    <definedName name="TOTAL_71382" localSheetId="0">Summary!#REF!</definedName>
    <definedName name="TOTAL_72842" localSheetId="0">Summary!#REF!</definedName>
    <definedName name="TOTAL_74217A" localSheetId="0">Summary!#REF!</definedName>
    <definedName name="TOTAL_74705" localSheetId="0">Summary!#REF!</definedName>
    <definedName name="TOTAL_74926" localSheetId="0">Summary!#REF!</definedName>
    <definedName name="TOTAL_74969" localSheetId="0">Summary!#REF!</definedName>
    <definedName name="TOTAL_75302" localSheetId="0">Summary!#REF!</definedName>
    <definedName name="TOTAL_75914" localSheetId="0">Summary!#REF!</definedName>
    <definedName name="TOTAL_76015" localSheetId="0">Summary!#REF!</definedName>
    <definedName name="TOTAL_76759" localSheetId="0">Summary!#REF!</definedName>
    <definedName name="TOTAL_77887" localSheetId="0">Summary!#REF!</definedName>
    <definedName name="TOTAL_79057" localSheetId="0">Summary!#REF!</definedName>
    <definedName name="TOTAL_80667" localSheetId="0">Summary!#REF!</definedName>
    <definedName name="TOTAL_81043" localSheetId="0">Summary!$N$7</definedName>
    <definedName name="TOTAL_81078" localSheetId="0">Summary!#REF!</definedName>
    <definedName name="TOTAL_84271" localSheetId="0">Summary!#REF!</definedName>
    <definedName name="TOTAL_84786" localSheetId="0">Summary!$N$8</definedName>
    <definedName name="TOTAL_86142" localSheetId="0">Summary!#REF!</definedName>
    <definedName name="TOTAL_87033" localSheetId="0">Summary!#REF!</definedName>
    <definedName name="TOTAL_88161" localSheetId="0">Summary!#REF!</definedName>
    <definedName name="TOTAL_88188" localSheetId="0">Summary!#REF!</definedName>
    <definedName name="TOTAL_93238" localSheetId="0">Summary!#REF!</definedName>
    <definedName name="TOTAL_93777" localSheetId="0">Summary!#REF!</definedName>
    <definedName name="TOTAL_97284" localSheetId="0">Summary!#REF!</definedName>
    <definedName name="TOTAL_98655" localSheetId="0">Summary!#REF!</definedName>
    <definedName name="TOTAL_98825" localSheetId="0">Summary!#REF!</definedName>
    <definedName name="TOTAL_99384" localSheetId="0">Summary!#REF!</definedName>
    <definedName name="TOTAL_CROSSCHECK" localSheetId="1">'Summary by State'!$H$6:$H$58</definedName>
    <definedName name="TX_FINANCIAL" localSheetId="2">'Bankers Life'!$B$50:$F$50</definedName>
    <definedName name="TX_FINANCIAL" localSheetId="3">'CO Bankers'!$B$50:$F$50</definedName>
    <definedName name="UNALLOC_CALLED" localSheetId="2">'Bankers Life'!#REF!</definedName>
    <definedName name="UNALLOC_CALLED" localSheetId="3">'CO Bankers'!#REF!</definedName>
    <definedName name="UNALLOC_CALLED">#REF!</definedName>
    <definedName name="UNALLOC_REFUNDED" localSheetId="2">'Bankers Life'!#REF!</definedName>
    <definedName name="UNALLOC_REFUNDED" localSheetId="3">'CO Bankers'!#REF!</definedName>
    <definedName name="UNALLOC_REFUNDED">#REF!</definedName>
    <definedName name="UNALLOCATED" localSheetId="2">'Bankers Life'!$E$6:$E$59</definedName>
    <definedName name="UNALLOCATED" localSheetId="3">'CO Bankers'!$E$6:$E$59</definedName>
    <definedName name="UNALLOCATED" localSheetId="1">'Summary by State'!$E$6:$E$58</definedName>
    <definedName name="UNALLOCATED">#REF!</definedName>
    <definedName name="UT_FINANCIAL" localSheetId="2">'Bankers Life'!$B$51:$F$51</definedName>
    <definedName name="UT_FINANCIAL" localSheetId="3">'CO Bankers'!$B$51:$F$51</definedName>
    <definedName name="VA_FINANCIAL" localSheetId="2">'Bankers Life'!$B$53:$F$53</definedName>
    <definedName name="VA_FINANCIAL" localSheetId="3">'CO Bankers'!$B$53:$F$53</definedName>
    <definedName name="VT_FINANCIAL" localSheetId="2">'Bankers Life'!$B$52:$F$52</definedName>
    <definedName name="VT_FINANCIAL" localSheetId="3">'CO Bankers'!$B$52:$F$52</definedName>
    <definedName name="WA_FINANCIAL" localSheetId="2">'Bankers Life'!$B$54:$F$54</definedName>
    <definedName name="WA_FINANCIAL" localSheetId="3">'CO Bankers'!$B$54:$F$54</definedName>
    <definedName name="WI_FINANCIAL" localSheetId="2">'Bankers Life'!$B$56:$F$56</definedName>
    <definedName name="WI_FINANCIAL" localSheetId="3">'CO Bankers'!$B$56:$F$56</definedName>
    <definedName name="WV_FINANCIAL" localSheetId="2">'Bankers Life'!$B$55:$F$55</definedName>
    <definedName name="WV_FINANCIAL" localSheetId="3">'CO Bankers'!$B$55:$F$55</definedName>
    <definedName name="WY_FINANCIAL" localSheetId="2">'Bankers Life'!$B$57:$F$57</definedName>
    <definedName name="WY_FINANCIAL" localSheetId="3">'CO Bankers'!$B$57:$F$57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93" i="100" l="1"/>
  <c r="H2093" i="100"/>
  <c r="G2093" i="100"/>
  <c r="F2093" i="100"/>
  <c r="E2093" i="100"/>
  <c r="I2092" i="100"/>
  <c r="K2092" i="100" s="1"/>
  <c r="I2091" i="100"/>
  <c r="K2091" i="100" s="1"/>
  <c r="L2087" i="100"/>
  <c r="H2087" i="100"/>
  <c r="G2087" i="100"/>
  <c r="F2087" i="100"/>
  <c r="E2087" i="100"/>
  <c r="I2086" i="100"/>
  <c r="K2086" i="100" s="1"/>
  <c r="I2085" i="100"/>
  <c r="H2076" i="100"/>
  <c r="H2071" i="100"/>
  <c r="H2081" i="100" s="1"/>
  <c r="G2071" i="100"/>
  <c r="G2081" i="100" s="1"/>
  <c r="F2071" i="100"/>
  <c r="F2081" i="100" s="1"/>
  <c r="E2071" i="100"/>
  <c r="E2081" i="100" s="1"/>
  <c r="H2070" i="100"/>
  <c r="H2080" i="100" s="1"/>
  <c r="G2070" i="100"/>
  <c r="G2080" i="100" s="1"/>
  <c r="F2070" i="100"/>
  <c r="F2080" i="100" s="1"/>
  <c r="E2070" i="100"/>
  <c r="I2070" i="100" s="1"/>
  <c r="K2070" i="100" s="1"/>
  <c r="H2069" i="100"/>
  <c r="H2079" i="100" s="1"/>
  <c r="G2069" i="100"/>
  <c r="G2079" i="100" s="1"/>
  <c r="F2069" i="100"/>
  <c r="F2079" i="100" s="1"/>
  <c r="E2069" i="100"/>
  <c r="E2079" i="100" s="1"/>
  <c r="H2068" i="100"/>
  <c r="H2078" i="100" s="1"/>
  <c r="G2068" i="100"/>
  <c r="G2078" i="100" s="1"/>
  <c r="F2068" i="100"/>
  <c r="E2068" i="100"/>
  <c r="E2078" i="100" s="1"/>
  <c r="I2067" i="100"/>
  <c r="K2067" i="100" s="1"/>
  <c r="H2067" i="100"/>
  <c r="H2077" i="100" s="1"/>
  <c r="G2067" i="100"/>
  <c r="G2077" i="100" s="1"/>
  <c r="F2067" i="100"/>
  <c r="F2077" i="100" s="1"/>
  <c r="E2067" i="100"/>
  <c r="E2077" i="100" s="1"/>
  <c r="H2066" i="100"/>
  <c r="G2066" i="100"/>
  <c r="G2076" i="100" s="1"/>
  <c r="F2066" i="100"/>
  <c r="F2076" i="100" s="1"/>
  <c r="E2066" i="100"/>
  <c r="E2076" i="100" s="1"/>
  <c r="I2076" i="100" s="1"/>
  <c r="K2076" i="100" s="1"/>
  <c r="H2065" i="100"/>
  <c r="H2075" i="100" s="1"/>
  <c r="G2065" i="100"/>
  <c r="G2075" i="100" s="1"/>
  <c r="F2065" i="100"/>
  <c r="F2075" i="100" s="1"/>
  <c r="E2065" i="100"/>
  <c r="H2064" i="100"/>
  <c r="H2074" i="100" s="1"/>
  <c r="G2064" i="100"/>
  <c r="G2074" i="100" s="1"/>
  <c r="F2064" i="100"/>
  <c r="F2074" i="100" s="1"/>
  <c r="E2064" i="100"/>
  <c r="I2061" i="100"/>
  <c r="K2061" i="100" s="1"/>
  <c r="I2060" i="100"/>
  <c r="K2060" i="100" s="1"/>
  <c r="I2059" i="100"/>
  <c r="K2059" i="100" s="1"/>
  <c r="I2058" i="100"/>
  <c r="K2058" i="100" s="1"/>
  <c r="I2057" i="100"/>
  <c r="K2057" i="100" s="1"/>
  <c r="I2056" i="100"/>
  <c r="K2056" i="100" s="1"/>
  <c r="I2055" i="100"/>
  <c r="K2055" i="100" s="1"/>
  <c r="I2054" i="100"/>
  <c r="K2054" i="100" s="1"/>
  <c r="I2051" i="100"/>
  <c r="K2051" i="100" s="1"/>
  <c r="I2050" i="100"/>
  <c r="K2050" i="100" s="1"/>
  <c r="I2049" i="100"/>
  <c r="K2049" i="100" s="1"/>
  <c r="K2048" i="100"/>
  <c r="I2048" i="100"/>
  <c r="I2047" i="100"/>
  <c r="K2047" i="100" s="1"/>
  <c r="I2046" i="100"/>
  <c r="K2046" i="100" s="1"/>
  <c r="I2045" i="100"/>
  <c r="K2045" i="100" s="1"/>
  <c r="I2044" i="100"/>
  <c r="K2044" i="100" s="1"/>
  <c r="I2040" i="100"/>
  <c r="K2040" i="100" s="1"/>
  <c r="I2039" i="100"/>
  <c r="K2039" i="100" s="1"/>
  <c r="I2038" i="100"/>
  <c r="K2038" i="100" s="1"/>
  <c r="K2037" i="100"/>
  <c r="I2037" i="100"/>
  <c r="I2036" i="100"/>
  <c r="K2036" i="100" s="1"/>
  <c r="K2035" i="100"/>
  <c r="I2035" i="100"/>
  <c r="I2034" i="100"/>
  <c r="K2034" i="100" s="1"/>
  <c r="I2033" i="100"/>
  <c r="K2033" i="100" s="1"/>
  <c r="L2031" i="100"/>
  <c r="H2031" i="100"/>
  <c r="G2031" i="100"/>
  <c r="F2031" i="100"/>
  <c r="E2031" i="100"/>
  <c r="L2030" i="100"/>
  <c r="H2030" i="100"/>
  <c r="G2030" i="100"/>
  <c r="F2030" i="100"/>
  <c r="E2030" i="100"/>
  <c r="F2029" i="100"/>
  <c r="F2028" i="100"/>
  <c r="F2027" i="100"/>
  <c r="I2027" i="100" s="1"/>
  <c r="K2027" i="100" s="1"/>
  <c r="H2022" i="100"/>
  <c r="G2022" i="100"/>
  <c r="F2022" i="100"/>
  <c r="E2022" i="100"/>
  <c r="H2012" i="100"/>
  <c r="G2008" i="100"/>
  <c r="G2007" i="100"/>
  <c r="G2006" i="100"/>
  <c r="G2005" i="100"/>
  <c r="G2004" i="100"/>
  <c r="G2003" i="100"/>
  <c r="E2003" i="100"/>
  <c r="G2001" i="100"/>
  <c r="G1998" i="100"/>
  <c r="Z1969" i="100"/>
  <c r="W1969" i="100"/>
  <c r="R1969" i="100"/>
  <c r="Q1969" i="100"/>
  <c r="P1969" i="100"/>
  <c r="L1969" i="100"/>
  <c r="J1969" i="100"/>
  <c r="H1969" i="100"/>
  <c r="G1969" i="100"/>
  <c r="F1969" i="100"/>
  <c r="E1969" i="100"/>
  <c r="Z1965" i="100"/>
  <c r="Y1965" i="100"/>
  <c r="X1965" i="100"/>
  <c r="W1965" i="100"/>
  <c r="S1965" i="100"/>
  <c r="Q1965" i="100"/>
  <c r="P1965" i="100"/>
  <c r="L1965" i="100"/>
  <c r="J1965" i="100"/>
  <c r="H2008" i="100" s="1"/>
  <c r="H1965" i="100"/>
  <c r="G1965" i="100"/>
  <c r="F1965" i="100"/>
  <c r="E1965" i="100"/>
  <c r="I1965" i="100" s="1"/>
  <c r="Z1964" i="100"/>
  <c r="Y1964" i="100"/>
  <c r="X1964" i="100"/>
  <c r="W1964" i="100"/>
  <c r="S1964" i="100"/>
  <c r="Q1964" i="100"/>
  <c r="P1964" i="100"/>
  <c r="L1964" i="100"/>
  <c r="J1964" i="100"/>
  <c r="H1964" i="100"/>
  <c r="G1964" i="100"/>
  <c r="F1964" i="100"/>
  <c r="F2007" i="100" s="1"/>
  <c r="E1964" i="100"/>
  <c r="Z1963" i="100"/>
  <c r="Y1963" i="100"/>
  <c r="X1963" i="100"/>
  <c r="W1963" i="100"/>
  <c r="S1963" i="100"/>
  <c r="Q1963" i="100"/>
  <c r="P1963" i="100"/>
  <c r="L1963" i="100"/>
  <c r="J1963" i="100"/>
  <c r="H1963" i="100"/>
  <c r="G1963" i="100"/>
  <c r="F1963" i="100"/>
  <c r="F2006" i="100" s="1"/>
  <c r="E1963" i="100"/>
  <c r="I1963" i="100" s="1"/>
  <c r="Z1962" i="100"/>
  <c r="X1962" i="100"/>
  <c r="W1962" i="100"/>
  <c r="S1962" i="100"/>
  <c r="Q1962" i="100"/>
  <c r="P1962" i="100"/>
  <c r="L1962" i="100"/>
  <c r="J1962" i="100"/>
  <c r="H1962" i="100"/>
  <c r="G1962" i="100"/>
  <c r="F1962" i="100"/>
  <c r="F2005" i="100" s="1"/>
  <c r="E1962" i="100"/>
  <c r="Z1961" i="100"/>
  <c r="X1961" i="100"/>
  <c r="W1961" i="100"/>
  <c r="S1961" i="100"/>
  <c r="Q1961" i="100"/>
  <c r="P1961" i="100"/>
  <c r="L1961" i="100"/>
  <c r="J1961" i="100"/>
  <c r="H1961" i="100"/>
  <c r="H2004" i="100" s="1"/>
  <c r="G1961" i="100"/>
  <c r="F1961" i="100"/>
  <c r="E1961" i="100"/>
  <c r="Z1960" i="100"/>
  <c r="Y1960" i="100"/>
  <c r="X1960" i="100"/>
  <c r="W1960" i="100"/>
  <c r="S1960" i="100"/>
  <c r="Q1960" i="100"/>
  <c r="P1960" i="100"/>
  <c r="L1960" i="100"/>
  <c r="J1960" i="100"/>
  <c r="H1960" i="100"/>
  <c r="G1960" i="100"/>
  <c r="F1960" i="100"/>
  <c r="F2003" i="100" s="1"/>
  <c r="E1960" i="100"/>
  <c r="D1960" i="100"/>
  <c r="D1961" i="100" s="1"/>
  <c r="D1962" i="100" s="1"/>
  <c r="D1963" i="100" s="1"/>
  <c r="D1964" i="100" s="1"/>
  <c r="D1965" i="100" s="1"/>
  <c r="Z1959" i="100"/>
  <c r="Y1959" i="100"/>
  <c r="X1959" i="100"/>
  <c r="W1959" i="100"/>
  <c r="Q1959" i="100"/>
  <c r="P1959" i="100"/>
  <c r="L1959" i="100"/>
  <c r="J1959" i="100"/>
  <c r="H1959" i="100"/>
  <c r="H2002" i="100" s="1"/>
  <c r="G1959" i="100"/>
  <c r="F1959" i="100"/>
  <c r="E1959" i="100"/>
  <c r="Z1958" i="100"/>
  <c r="Y1958" i="100"/>
  <c r="X1958" i="100"/>
  <c r="W1958" i="100"/>
  <c r="Q1958" i="100"/>
  <c r="P1958" i="100"/>
  <c r="L1958" i="100"/>
  <c r="J1958" i="100"/>
  <c r="H1958" i="100"/>
  <c r="G1958" i="100"/>
  <c r="F1958" i="100"/>
  <c r="F2001" i="100" s="1"/>
  <c r="E1958" i="100"/>
  <c r="I1958" i="100" s="1"/>
  <c r="Z1957" i="100"/>
  <c r="Y1957" i="100"/>
  <c r="X1957" i="100"/>
  <c r="W1957" i="100"/>
  <c r="Q1957" i="100"/>
  <c r="P1957" i="100"/>
  <c r="L1957" i="100"/>
  <c r="J1957" i="100"/>
  <c r="H1957" i="100"/>
  <c r="G1957" i="100"/>
  <c r="F1957" i="100"/>
  <c r="E1957" i="100"/>
  <c r="Z1956" i="100"/>
  <c r="Y1956" i="100"/>
  <c r="X1956" i="100"/>
  <c r="W1956" i="100"/>
  <c r="Q1956" i="100"/>
  <c r="P1956" i="100"/>
  <c r="L1956" i="100"/>
  <c r="J1956" i="100"/>
  <c r="H1956" i="100"/>
  <c r="H1999" i="100" s="1"/>
  <c r="G1956" i="100"/>
  <c r="F1956" i="100"/>
  <c r="F1999" i="100" s="1"/>
  <c r="E1956" i="100"/>
  <c r="Z1955" i="100"/>
  <c r="Y1955" i="100"/>
  <c r="X1955" i="100"/>
  <c r="W1955" i="100"/>
  <c r="S1955" i="100"/>
  <c r="Q1955" i="100"/>
  <c r="P1955" i="100"/>
  <c r="L1955" i="100"/>
  <c r="J1955" i="100"/>
  <c r="H1955" i="100"/>
  <c r="G1955" i="100"/>
  <c r="F1955" i="100"/>
  <c r="E1955" i="100"/>
  <c r="Z1954" i="100"/>
  <c r="Y1954" i="100"/>
  <c r="X1954" i="100"/>
  <c r="W1954" i="100"/>
  <c r="S1954" i="100"/>
  <c r="Q1954" i="100"/>
  <c r="P1954" i="100"/>
  <c r="L1954" i="100"/>
  <c r="J1954" i="100"/>
  <c r="H1954" i="100"/>
  <c r="H1997" i="100" s="1"/>
  <c r="G1954" i="100"/>
  <c r="F1954" i="100"/>
  <c r="F1997" i="100" s="1"/>
  <c r="E1954" i="100"/>
  <c r="Z1953" i="100"/>
  <c r="Y1953" i="100"/>
  <c r="X1953" i="100"/>
  <c r="W1953" i="100"/>
  <c r="S1953" i="100"/>
  <c r="Q1953" i="100"/>
  <c r="P1953" i="100"/>
  <c r="L1953" i="100"/>
  <c r="J1953" i="100"/>
  <c r="H1953" i="100"/>
  <c r="H1996" i="100" s="1"/>
  <c r="G1953" i="100"/>
  <c r="F1953" i="100"/>
  <c r="F1996" i="100" s="1"/>
  <c r="E1953" i="100"/>
  <c r="I1953" i="100" s="1"/>
  <c r="K1953" i="100" s="1"/>
  <c r="Z1952" i="100"/>
  <c r="Y1952" i="100"/>
  <c r="X1952" i="100"/>
  <c r="W1952" i="100"/>
  <c r="S1952" i="100"/>
  <c r="Q1952" i="100"/>
  <c r="P1952" i="100"/>
  <c r="L1952" i="100"/>
  <c r="J1952" i="100"/>
  <c r="H1952" i="100"/>
  <c r="G1952" i="100"/>
  <c r="F1952" i="100"/>
  <c r="E1952" i="100"/>
  <c r="Z1951" i="100"/>
  <c r="Y1951" i="100"/>
  <c r="X1951" i="100"/>
  <c r="W1951" i="100"/>
  <c r="S1951" i="100"/>
  <c r="Q1951" i="100"/>
  <c r="P1951" i="100"/>
  <c r="L1951" i="100"/>
  <c r="J1951" i="100"/>
  <c r="H1951" i="100"/>
  <c r="G1951" i="100"/>
  <c r="F1951" i="100"/>
  <c r="E1951" i="100"/>
  <c r="I1951" i="100" s="1"/>
  <c r="K1951" i="100" s="1"/>
  <c r="Z1950" i="100"/>
  <c r="Y1950" i="100"/>
  <c r="X1950" i="100"/>
  <c r="W1950" i="100"/>
  <c r="S1950" i="100"/>
  <c r="Q1950" i="100"/>
  <c r="P1950" i="100"/>
  <c r="L1950" i="100"/>
  <c r="J1950" i="100"/>
  <c r="H1950" i="100"/>
  <c r="H1993" i="100" s="1"/>
  <c r="G1950" i="100"/>
  <c r="F1950" i="100"/>
  <c r="F1993" i="100" s="1"/>
  <c r="E1950" i="100"/>
  <c r="Z1949" i="100"/>
  <c r="Y1949" i="100"/>
  <c r="X1949" i="100"/>
  <c r="W1949" i="100"/>
  <c r="S1949" i="100"/>
  <c r="Q1949" i="100"/>
  <c r="P1949" i="100"/>
  <c r="L1949" i="100"/>
  <c r="J1949" i="100"/>
  <c r="H1949" i="100"/>
  <c r="H1992" i="100" s="1"/>
  <c r="G1949" i="100"/>
  <c r="F1949" i="100"/>
  <c r="E1949" i="100"/>
  <c r="Z1948" i="100"/>
  <c r="Y1948" i="100"/>
  <c r="X1948" i="100"/>
  <c r="W1948" i="100"/>
  <c r="S1948" i="100"/>
  <c r="Q1948" i="100"/>
  <c r="P1948" i="100"/>
  <c r="L1948" i="100"/>
  <c r="J1948" i="100"/>
  <c r="H1948" i="100"/>
  <c r="H1991" i="100" s="1"/>
  <c r="G1948" i="100"/>
  <c r="F1948" i="100"/>
  <c r="E1948" i="100"/>
  <c r="Z1947" i="100"/>
  <c r="Y1947" i="100"/>
  <c r="W1947" i="100"/>
  <c r="S1947" i="100"/>
  <c r="Q1947" i="100"/>
  <c r="P1947" i="100"/>
  <c r="L1947" i="100"/>
  <c r="J1947" i="100"/>
  <c r="H1947" i="100"/>
  <c r="H1990" i="100" s="1"/>
  <c r="G1947" i="100"/>
  <c r="F1947" i="100"/>
  <c r="E1947" i="100"/>
  <c r="I1947" i="100" s="1"/>
  <c r="K1947" i="100" s="1"/>
  <c r="Z1946" i="100"/>
  <c r="Y1946" i="100"/>
  <c r="X1946" i="100"/>
  <c r="W1946" i="100"/>
  <c r="S1946" i="100"/>
  <c r="Q1946" i="100"/>
  <c r="P1946" i="100"/>
  <c r="L1946" i="100"/>
  <c r="J1946" i="100"/>
  <c r="H1946" i="100"/>
  <c r="H1989" i="100" s="1"/>
  <c r="G1946" i="100"/>
  <c r="F1946" i="100"/>
  <c r="E1946" i="100"/>
  <c r="I1946" i="100" s="1"/>
  <c r="K1946" i="100" s="1"/>
  <c r="Z1945" i="100"/>
  <c r="Y1945" i="100"/>
  <c r="W1945" i="100"/>
  <c r="S1945" i="100"/>
  <c r="Q1945" i="100"/>
  <c r="P1945" i="100"/>
  <c r="L1945" i="100"/>
  <c r="J1945" i="100"/>
  <c r="H1945" i="100"/>
  <c r="H1988" i="100" s="1"/>
  <c r="G1945" i="100"/>
  <c r="F1945" i="100"/>
  <c r="E1945" i="100"/>
  <c r="Z1944" i="100"/>
  <c r="Y1944" i="100"/>
  <c r="X1944" i="100"/>
  <c r="W1944" i="100"/>
  <c r="S1944" i="100"/>
  <c r="Q1944" i="100"/>
  <c r="P1944" i="100"/>
  <c r="L1944" i="100"/>
  <c r="J1944" i="100"/>
  <c r="H1944" i="100"/>
  <c r="H1987" i="100" s="1"/>
  <c r="G1944" i="100"/>
  <c r="F1944" i="100"/>
  <c r="E1944" i="100"/>
  <c r="Z1943" i="100"/>
  <c r="Y1943" i="100"/>
  <c r="X1943" i="100"/>
  <c r="W1943" i="100"/>
  <c r="S1943" i="100"/>
  <c r="Q1943" i="100"/>
  <c r="P1943" i="100"/>
  <c r="L1943" i="100"/>
  <c r="J1943" i="100"/>
  <c r="H1943" i="100"/>
  <c r="H1986" i="100" s="1"/>
  <c r="G1943" i="100"/>
  <c r="F1943" i="100"/>
  <c r="F1986" i="100" s="1"/>
  <c r="E1943" i="100"/>
  <c r="Z1942" i="100"/>
  <c r="Y1942" i="100"/>
  <c r="X1942" i="100"/>
  <c r="W1942" i="100"/>
  <c r="S1942" i="100"/>
  <c r="Q1942" i="100"/>
  <c r="P1942" i="100"/>
  <c r="L1942" i="100"/>
  <c r="J1942" i="100"/>
  <c r="H1942" i="100"/>
  <c r="G1942" i="100"/>
  <c r="F1942" i="100"/>
  <c r="F1985" i="100" s="1"/>
  <c r="E1942" i="100"/>
  <c r="Z1941" i="100"/>
  <c r="Y1941" i="100"/>
  <c r="X1941" i="100"/>
  <c r="W1941" i="100"/>
  <c r="S1941" i="100"/>
  <c r="Q1941" i="100"/>
  <c r="P1941" i="100"/>
  <c r="L1941" i="100"/>
  <c r="J1941" i="100"/>
  <c r="H1941" i="100"/>
  <c r="H1984" i="100" s="1"/>
  <c r="G1941" i="100"/>
  <c r="F1941" i="100"/>
  <c r="E1941" i="100"/>
  <c r="Z1940" i="100"/>
  <c r="Y1940" i="100"/>
  <c r="X1940" i="100"/>
  <c r="W1940" i="100"/>
  <c r="S1940" i="100"/>
  <c r="Q1940" i="100"/>
  <c r="P1940" i="100"/>
  <c r="L1940" i="100"/>
  <c r="J1940" i="100"/>
  <c r="H1940" i="100"/>
  <c r="H1983" i="100" s="1"/>
  <c r="H2094" i="100" s="1"/>
  <c r="G1940" i="100"/>
  <c r="G2094" i="100" s="1"/>
  <c r="G2095" i="100" s="1"/>
  <c r="F1940" i="100"/>
  <c r="E1940" i="100"/>
  <c r="E2094" i="100" s="1"/>
  <c r="Z1939" i="100"/>
  <c r="Y1939" i="100"/>
  <c r="X1939" i="100"/>
  <c r="W1939" i="100"/>
  <c r="S1939" i="100"/>
  <c r="Q1939" i="100"/>
  <c r="P1939" i="100"/>
  <c r="L1939" i="100"/>
  <c r="J1939" i="100"/>
  <c r="H1939" i="100"/>
  <c r="H1982" i="100" s="1"/>
  <c r="G1939" i="100"/>
  <c r="F1939" i="100"/>
  <c r="E1939" i="100"/>
  <c r="Z1938" i="100"/>
  <c r="Y1938" i="100"/>
  <c r="X1938" i="100"/>
  <c r="W1938" i="100"/>
  <c r="S1938" i="100"/>
  <c r="Q1938" i="100"/>
  <c r="P1938" i="100"/>
  <c r="L1938" i="100"/>
  <c r="J1938" i="100"/>
  <c r="H1938" i="100"/>
  <c r="H1981" i="100" s="1"/>
  <c r="G1938" i="100"/>
  <c r="F1938" i="100"/>
  <c r="E1938" i="100"/>
  <c r="Z1937" i="100"/>
  <c r="Y1937" i="100"/>
  <c r="X1937" i="100"/>
  <c r="W1937" i="100"/>
  <c r="S1937" i="100"/>
  <c r="Q1937" i="100"/>
  <c r="P1937" i="100"/>
  <c r="L1937" i="100"/>
  <c r="J1937" i="100"/>
  <c r="H1937" i="100"/>
  <c r="H1980" i="100" s="1"/>
  <c r="G1937" i="100"/>
  <c r="F1937" i="100"/>
  <c r="F1980" i="100" s="1"/>
  <c r="E1937" i="100"/>
  <c r="Z1936" i="100"/>
  <c r="Y1936" i="100"/>
  <c r="X1936" i="100"/>
  <c r="W1936" i="100"/>
  <c r="S1936" i="100"/>
  <c r="Q1936" i="100"/>
  <c r="P1936" i="100"/>
  <c r="L1936" i="100"/>
  <c r="J1936" i="100"/>
  <c r="H1936" i="100"/>
  <c r="G1936" i="100"/>
  <c r="F1936" i="100"/>
  <c r="F1979" i="100" s="1"/>
  <c r="E1936" i="100"/>
  <c r="Z1935" i="100"/>
  <c r="Y1935" i="100"/>
  <c r="X1935" i="100"/>
  <c r="W1935" i="100"/>
  <c r="S1935" i="100"/>
  <c r="Q1935" i="100"/>
  <c r="P1935" i="100"/>
  <c r="L1935" i="100"/>
  <c r="J1935" i="100"/>
  <c r="H1935" i="100"/>
  <c r="H1978" i="100" s="1"/>
  <c r="G1935" i="100"/>
  <c r="F1935" i="100"/>
  <c r="F1978" i="100" s="1"/>
  <c r="E1935" i="100"/>
  <c r="Z1934" i="100"/>
  <c r="Y1934" i="100"/>
  <c r="X1934" i="100"/>
  <c r="W1934" i="100"/>
  <c r="S1934" i="100"/>
  <c r="Q1934" i="100"/>
  <c r="P1934" i="100"/>
  <c r="L1934" i="100"/>
  <c r="F1977" i="100" s="1"/>
  <c r="J1934" i="100"/>
  <c r="H1934" i="100"/>
  <c r="G1934" i="100"/>
  <c r="F1934" i="100"/>
  <c r="E1934" i="100"/>
  <c r="Z1933" i="100"/>
  <c r="Y1933" i="100"/>
  <c r="X1933" i="100"/>
  <c r="W1933" i="100"/>
  <c r="S1933" i="100"/>
  <c r="Q1933" i="100"/>
  <c r="P1933" i="100"/>
  <c r="L1933" i="100"/>
  <c r="J1933" i="100"/>
  <c r="H1933" i="100"/>
  <c r="H1976" i="100" s="1"/>
  <c r="G1933" i="100"/>
  <c r="F1933" i="100"/>
  <c r="F1976" i="100" s="1"/>
  <c r="E1933" i="100"/>
  <c r="Z1932" i="100"/>
  <c r="Y1932" i="100"/>
  <c r="X1932" i="100"/>
  <c r="W1932" i="100"/>
  <c r="S1932" i="100"/>
  <c r="Q1932" i="100"/>
  <c r="P1932" i="100"/>
  <c r="L1932" i="100"/>
  <c r="J1932" i="100"/>
  <c r="H1932" i="100"/>
  <c r="H1975" i="100" s="1"/>
  <c r="G1932" i="100"/>
  <c r="F1932" i="100"/>
  <c r="F1975" i="100" s="1"/>
  <c r="E1932" i="100"/>
  <c r="Z1931" i="100"/>
  <c r="Y1931" i="100"/>
  <c r="X1931" i="100"/>
  <c r="W1931" i="100"/>
  <c r="S1931" i="100"/>
  <c r="Q1931" i="100"/>
  <c r="P1931" i="100"/>
  <c r="L1931" i="100"/>
  <c r="J1931" i="100"/>
  <c r="H1931" i="100"/>
  <c r="G1931" i="100"/>
  <c r="F1931" i="100"/>
  <c r="E1931" i="100"/>
  <c r="Z1930" i="100"/>
  <c r="Y1930" i="100"/>
  <c r="X1930" i="100"/>
  <c r="W1930" i="100"/>
  <c r="S1930" i="100"/>
  <c r="Q1930" i="100"/>
  <c r="P1930" i="100"/>
  <c r="L1930" i="100"/>
  <c r="J1930" i="100"/>
  <c r="H1930" i="100"/>
  <c r="G1930" i="100"/>
  <c r="F1930" i="100"/>
  <c r="E1930" i="100"/>
  <c r="K1928" i="100"/>
  <c r="I1928" i="100"/>
  <c r="I1927" i="100"/>
  <c r="K1927" i="100" s="1"/>
  <c r="I1926" i="100"/>
  <c r="K1926" i="100" s="1"/>
  <c r="O1925" i="100"/>
  <c r="K1925" i="100"/>
  <c r="I1925" i="100"/>
  <c r="O1924" i="100"/>
  <c r="I1924" i="100"/>
  <c r="K1924" i="100" s="1"/>
  <c r="O1923" i="100"/>
  <c r="I1923" i="100"/>
  <c r="K1923" i="100" s="1"/>
  <c r="O1922" i="100"/>
  <c r="K1922" i="100"/>
  <c r="I1922" i="100"/>
  <c r="O1921" i="100"/>
  <c r="I1921" i="100"/>
  <c r="K1921" i="100" s="1"/>
  <c r="O1920" i="100"/>
  <c r="I1920" i="100"/>
  <c r="K1920" i="100" s="1"/>
  <c r="O1919" i="100"/>
  <c r="I1919" i="100"/>
  <c r="K1919" i="100" s="1"/>
  <c r="O1918" i="100"/>
  <c r="K1918" i="100"/>
  <c r="I1918" i="100"/>
  <c r="O1917" i="100"/>
  <c r="I1917" i="100"/>
  <c r="K1917" i="100" s="1"/>
  <c r="O1916" i="100"/>
  <c r="I1916" i="100"/>
  <c r="K1916" i="100" s="1"/>
  <c r="O1915" i="100"/>
  <c r="I1915" i="100"/>
  <c r="K1915" i="100" s="1"/>
  <c r="O1914" i="100"/>
  <c r="I1914" i="100"/>
  <c r="K1914" i="100" s="1"/>
  <c r="O1913" i="100"/>
  <c r="I1913" i="100"/>
  <c r="K1913" i="100" s="1"/>
  <c r="O1912" i="100"/>
  <c r="I1912" i="100"/>
  <c r="K1912" i="100" s="1"/>
  <c r="O1911" i="100"/>
  <c r="I1911" i="100"/>
  <c r="K1911" i="100" s="1"/>
  <c r="O1910" i="100"/>
  <c r="I1910" i="100"/>
  <c r="K1910" i="100" s="1"/>
  <c r="O1909" i="100"/>
  <c r="I1909" i="100"/>
  <c r="K1909" i="100" s="1"/>
  <c r="O1908" i="100"/>
  <c r="I1908" i="100"/>
  <c r="K1908" i="100" s="1"/>
  <c r="O1907" i="100"/>
  <c r="I1907" i="100"/>
  <c r="K1907" i="100" s="1"/>
  <c r="O1906" i="100"/>
  <c r="I1906" i="100"/>
  <c r="K1906" i="100" s="1"/>
  <c r="O1905" i="100"/>
  <c r="I1905" i="100"/>
  <c r="K1905" i="100" s="1"/>
  <c r="O1904" i="100"/>
  <c r="K1904" i="100"/>
  <c r="I1904" i="100"/>
  <c r="O1903" i="100"/>
  <c r="I1903" i="100"/>
  <c r="K1903" i="100" s="1"/>
  <c r="O1902" i="100"/>
  <c r="K1902" i="100"/>
  <c r="I1902" i="100"/>
  <c r="O1901" i="100"/>
  <c r="I1901" i="100"/>
  <c r="K1901" i="100" s="1"/>
  <c r="O1900" i="100"/>
  <c r="I1900" i="100"/>
  <c r="K1900" i="100" s="1"/>
  <c r="O1899" i="100"/>
  <c r="I1899" i="100"/>
  <c r="K1899" i="100" s="1"/>
  <c r="O1898" i="100"/>
  <c r="I1898" i="100"/>
  <c r="K1898" i="100" s="1"/>
  <c r="O1897" i="100"/>
  <c r="I1897" i="100"/>
  <c r="K1897" i="100" s="1"/>
  <c r="O1896" i="100"/>
  <c r="I1896" i="100"/>
  <c r="K1896" i="100" s="1"/>
  <c r="O1895" i="100"/>
  <c r="I1895" i="100"/>
  <c r="K1895" i="100" s="1"/>
  <c r="O1894" i="100"/>
  <c r="I1894" i="100"/>
  <c r="K1894" i="100" s="1"/>
  <c r="O1893" i="100"/>
  <c r="I1893" i="100"/>
  <c r="K1893" i="100" s="1"/>
  <c r="I1891" i="100"/>
  <c r="K1891" i="100" s="1"/>
  <c r="O1890" i="100"/>
  <c r="I1890" i="100"/>
  <c r="K1890" i="100" s="1"/>
  <c r="I1889" i="100"/>
  <c r="K1889" i="100" s="1"/>
  <c r="O1888" i="100"/>
  <c r="I1888" i="100"/>
  <c r="K1888" i="100" s="1"/>
  <c r="O1887" i="100"/>
  <c r="K1887" i="100"/>
  <c r="I1887" i="100"/>
  <c r="O1886" i="100"/>
  <c r="I1886" i="100"/>
  <c r="K1886" i="100" s="1"/>
  <c r="U1885" i="100"/>
  <c r="S1885" i="100"/>
  <c r="S1959" i="100" s="1"/>
  <c r="O1885" i="100"/>
  <c r="I1885" i="100"/>
  <c r="K1885" i="100" s="1"/>
  <c r="U1884" i="100"/>
  <c r="S1884" i="100"/>
  <c r="S1958" i="100" s="1"/>
  <c r="O1884" i="100"/>
  <c r="I1884" i="100"/>
  <c r="K1884" i="100" s="1"/>
  <c r="U1883" i="100"/>
  <c r="S1883" i="100"/>
  <c r="S1957" i="100" s="1"/>
  <c r="O1883" i="100"/>
  <c r="I1883" i="100"/>
  <c r="K1883" i="100" s="1"/>
  <c r="U1882" i="100"/>
  <c r="S1882" i="100"/>
  <c r="S1956" i="100" s="1"/>
  <c r="O1882" i="100"/>
  <c r="I1882" i="100"/>
  <c r="K1882" i="100" s="1"/>
  <c r="O1881" i="100"/>
  <c r="I1881" i="100"/>
  <c r="K1881" i="100" s="1"/>
  <c r="O1880" i="100"/>
  <c r="I1880" i="100"/>
  <c r="K1880" i="100" s="1"/>
  <c r="O1879" i="100"/>
  <c r="K1879" i="100"/>
  <c r="I1879" i="100"/>
  <c r="O1878" i="100"/>
  <c r="I1878" i="100"/>
  <c r="K1878" i="100" s="1"/>
  <c r="O1877" i="100"/>
  <c r="I1877" i="100"/>
  <c r="K1877" i="100" s="1"/>
  <c r="O1876" i="100"/>
  <c r="I1876" i="100"/>
  <c r="K1876" i="100" s="1"/>
  <c r="O1875" i="100"/>
  <c r="I1875" i="100"/>
  <c r="K1875" i="100" s="1"/>
  <c r="O1874" i="100"/>
  <c r="I1874" i="100"/>
  <c r="K1874" i="100" s="1"/>
  <c r="O1873" i="100"/>
  <c r="I1873" i="100"/>
  <c r="K1873" i="100" s="1"/>
  <c r="O1872" i="100"/>
  <c r="I1872" i="100"/>
  <c r="K1872" i="100" s="1"/>
  <c r="O1871" i="100"/>
  <c r="K1871" i="100"/>
  <c r="I1871" i="100"/>
  <c r="O1870" i="100"/>
  <c r="I1870" i="100"/>
  <c r="K1870" i="100" s="1"/>
  <c r="O1869" i="100"/>
  <c r="I1869" i="100"/>
  <c r="K1869" i="100" s="1"/>
  <c r="O1868" i="100"/>
  <c r="I1868" i="100"/>
  <c r="K1868" i="100" s="1"/>
  <c r="O1867" i="100"/>
  <c r="I1867" i="100"/>
  <c r="K1867" i="100" s="1"/>
  <c r="O1866" i="100"/>
  <c r="I1866" i="100"/>
  <c r="K1866" i="100" s="1"/>
  <c r="O1865" i="100"/>
  <c r="I1865" i="100"/>
  <c r="K1865" i="100" s="1"/>
  <c r="O1864" i="100"/>
  <c r="I1864" i="100"/>
  <c r="K1864" i="100" s="1"/>
  <c r="O1863" i="100"/>
  <c r="I1863" i="100"/>
  <c r="K1863" i="100" s="1"/>
  <c r="O1862" i="100"/>
  <c r="I1862" i="100"/>
  <c r="K1862" i="100" s="1"/>
  <c r="O1861" i="100"/>
  <c r="I1861" i="100"/>
  <c r="K1861" i="100" s="1"/>
  <c r="O1860" i="100"/>
  <c r="I1860" i="100"/>
  <c r="K1860" i="100" s="1"/>
  <c r="O1859" i="100"/>
  <c r="I1859" i="100"/>
  <c r="K1859" i="100" s="1"/>
  <c r="O1858" i="100"/>
  <c r="I1858" i="100"/>
  <c r="K1858" i="100" s="1"/>
  <c r="O1857" i="100"/>
  <c r="K1857" i="100"/>
  <c r="I1857" i="100"/>
  <c r="O1856" i="100"/>
  <c r="I1856" i="100"/>
  <c r="K1856" i="100" s="1"/>
  <c r="I1854" i="100"/>
  <c r="K1854" i="100" s="1"/>
  <c r="O1853" i="100"/>
  <c r="I1853" i="100"/>
  <c r="K1853" i="100" s="1"/>
  <c r="I1852" i="100"/>
  <c r="K1852" i="100" s="1"/>
  <c r="O1851" i="100"/>
  <c r="I1851" i="100"/>
  <c r="K1851" i="100" s="1"/>
  <c r="O1850" i="100"/>
  <c r="K1850" i="100"/>
  <c r="I1850" i="100"/>
  <c r="O1849" i="100"/>
  <c r="I1849" i="100"/>
  <c r="K1849" i="100" s="1"/>
  <c r="O1848" i="100"/>
  <c r="I1848" i="100"/>
  <c r="K1848" i="100" s="1"/>
  <c r="O1847" i="100"/>
  <c r="I1847" i="100"/>
  <c r="K1847" i="100" s="1"/>
  <c r="O1846" i="100"/>
  <c r="I1846" i="100"/>
  <c r="K1846" i="100" s="1"/>
  <c r="O1845" i="100"/>
  <c r="I1845" i="100"/>
  <c r="K1845" i="100" s="1"/>
  <c r="O1844" i="100"/>
  <c r="I1844" i="100"/>
  <c r="K1844" i="100" s="1"/>
  <c r="O1843" i="100"/>
  <c r="I1843" i="100"/>
  <c r="K1843" i="100" s="1"/>
  <c r="O1842" i="100"/>
  <c r="I1842" i="100"/>
  <c r="K1842" i="100" s="1"/>
  <c r="O1841" i="100"/>
  <c r="I1841" i="100"/>
  <c r="K1841" i="100" s="1"/>
  <c r="O1840" i="100"/>
  <c r="K1840" i="100"/>
  <c r="I1840" i="100"/>
  <c r="O1839" i="100"/>
  <c r="K1839" i="100"/>
  <c r="I1839" i="100"/>
  <c r="O1838" i="100"/>
  <c r="I1838" i="100"/>
  <c r="K1838" i="100" s="1"/>
  <c r="O1837" i="100"/>
  <c r="I1837" i="100"/>
  <c r="K1837" i="100" s="1"/>
  <c r="O1836" i="100"/>
  <c r="K1836" i="100"/>
  <c r="I1836" i="100"/>
  <c r="O1835" i="100"/>
  <c r="I1835" i="100"/>
  <c r="K1835" i="100" s="1"/>
  <c r="O1834" i="100"/>
  <c r="I1834" i="100"/>
  <c r="K1834" i="100" s="1"/>
  <c r="O1833" i="100"/>
  <c r="I1833" i="100"/>
  <c r="K1833" i="100" s="1"/>
  <c r="O1832" i="100"/>
  <c r="K1832" i="100"/>
  <c r="I1832" i="100"/>
  <c r="O1831" i="100"/>
  <c r="I1831" i="100"/>
  <c r="K1831" i="100" s="1"/>
  <c r="O1830" i="100"/>
  <c r="I1830" i="100"/>
  <c r="K1830" i="100" s="1"/>
  <c r="O1829" i="100"/>
  <c r="I1829" i="100"/>
  <c r="K1829" i="100" s="1"/>
  <c r="O1828" i="100"/>
  <c r="I1828" i="100"/>
  <c r="K1828" i="100" s="1"/>
  <c r="O1827" i="100"/>
  <c r="I1827" i="100"/>
  <c r="K1827" i="100" s="1"/>
  <c r="O1826" i="100"/>
  <c r="I1826" i="100"/>
  <c r="K1826" i="100" s="1"/>
  <c r="O1825" i="100"/>
  <c r="I1825" i="100"/>
  <c r="K1825" i="100" s="1"/>
  <c r="O1824" i="100"/>
  <c r="I1824" i="100"/>
  <c r="K1824" i="100" s="1"/>
  <c r="O1823" i="100"/>
  <c r="I1823" i="100"/>
  <c r="K1823" i="100" s="1"/>
  <c r="O1822" i="100"/>
  <c r="I1822" i="100"/>
  <c r="K1822" i="100" s="1"/>
  <c r="O1821" i="100"/>
  <c r="I1821" i="100"/>
  <c r="K1821" i="100" s="1"/>
  <c r="O1820" i="100"/>
  <c r="K1820" i="100"/>
  <c r="I1820" i="100"/>
  <c r="O1819" i="100"/>
  <c r="I1819" i="100"/>
  <c r="K1819" i="100" s="1"/>
  <c r="I1817" i="100"/>
  <c r="K1817" i="100" s="1"/>
  <c r="O1816" i="100"/>
  <c r="I1816" i="100"/>
  <c r="K1816" i="100" s="1"/>
  <c r="I1815" i="100"/>
  <c r="K1815" i="100" s="1"/>
  <c r="O1814" i="100"/>
  <c r="I1814" i="100"/>
  <c r="K1814" i="100" s="1"/>
  <c r="O1813" i="100"/>
  <c r="I1813" i="100"/>
  <c r="K1813" i="100" s="1"/>
  <c r="O1812" i="100"/>
  <c r="I1812" i="100"/>
  <c r="K1812" i="100" s="1"/>
  <c r="O1811" i="100"/>
  <c r="I1811" i="100"/>
  <c r="K1811" i="100" s="1"/>
  <c r="O1810" i="100"/>
  <c r="I1810" i="100"/>
  <c r="K1810" i="100" s="1"/>
  <c r="O1809" i="100"/>
  <c r="I1809" i="100"/>
  <c r="K1809" i="100" s="1"/>
  <c r="O1808" i="100"/>
  <c r="I1808" i="100"/>
  <c r="K1808" i="100" s="1"/>
  <c r="O1807" i="100"/>
  <c r="I1807" i="100"/>
  <c r="K1807" i="100" s="1"/>
  <c r="O1806" i="100"/>
  <c r="I1806" i="100"/>
  <c r="K1806" i="100" s="1"/>
  <c r="O1805" i="100"/>
  <c r="I1805" i="100"/>
  <c r="K1805" i="100" s="1"/>
  <c r="O1804" i="100"/>
  <c r="I1804" i="100"/>
  <c r="K1804" i="100" s="1"/>
  <c r="O1803" i="100"/>
  <c r="I1803" i="100"/>
  <c r="K1803" i="100" s="1"/>
  <c r="O1802" i="100"/>
  <c r="I1802" i="100"/>
  <c r="K1802" i="100" s="1"/>
  <c r="O1801" i="100"/>
  <c r="K1801" i="100"/>
  <c r="I1801" i="100"/>
  <c r="O1800" i="100"/>
  <c r="I1800" i="100"/>
  <c r="K1800" i="100" s="1"/>
  <c r="O1799" i="100"/>
  <c r="I1799" i="100"/>
  <c r="K1799" i="100" s="1"/>
  <c r="O1798" i="100"/>
  <c r="I1798" i="100"/>
  <c r="K1798" i="100" s="1"/>
  <c r="O1797" i="100"/>
  <c r="I1797" i="100"/>
  <c r="K1797" i="100" s="1"/>
  <c r="O1796" i="100"/>
  <c r="I1796" i="100"/>
  <c r="K1796" i="100" s="1"/>
  <c r="O1795" i="100"/>
  <c r="I1795" i="100"/>
  <c r="K1795" i="100" s="1"/>
  <c r="O1794" i="100"/>
  <c r="I1794" i="100"/>
  <c r="K1794" i="100" s="1"/>
  <c r="O1793" i="100"/>
  <c r="I1793" i="100"/>
  <c r="K1793" i="100" s="1"/>
  <c r="O1792" i="100"/>
  <c r="I1792" i="100"/>
  <c r="K1792" i="100" s="1"/>
  <c r="O1791" i="100"/>
  <c r="I1791" i="100"/>
  <c r="K1791" i="100" s="1"/>
  <c r="O1790" i="100"/>
  <c r="I1790" i="100"/>
  <c r="K1790" i="100" s="1"/>
  <c r="O1789" i="100"/>
  <c r="I1789" i="100"/>
  <c r="K1789" i="100" s="1"/>
  <c r="O1788" i="100"/>
  <c r="I1788" i="100"/>
  <c r="K1788" i="100" s="1"/>
  <c r="O1787" i="100"/>
  <c r="I1787" i="100"/>
  <c r="K1787" i="100" s="1"/>
  <c r="O1786" i="100"/>
  <c r="I1786" i="100"/>
  <c r="K1786" i="100" s="1"/>
  <c r="O1785" i="100"/>
  <c r="I1785" i="100"/>
  <c r="K1785" i="100" s="1"/>
  <c r="O1784" i="100"/>
  <c r="K1784" i="100"/>
  <c r="I1784" i="100"/>
  <c r="O1783" i="100"/>
  <c r="I1783" i="100"/>
  <c r="K1783" i="100" s="1"/>
  <c r="O1782" i="100"/>
  <c r="I1782" i="100"/>
  <c r="K1782" i="100" s="1"/>
  <c r="I1780" i="100"/>
  <c r="K1780" i="100" s="1"/>
  <c r="O1779" i="100"/>
  <c r="I1779" i="100"/>
  <c r="K1779" i="100" s="1"/>
  <c r="K1778" i="100"/>
  <c r="I1778" i="100"/>
  <c r="O1777" i="100"/>
  <c r="I1777" i="100"/>
  <c r="K1777" i="100" s="1"/>
  <c r="O1776" i="100"/>
  <c r="I1776" i="100"/>
  <c r="K1776" i="100" s="1"/>
  <c r="O1775" i="100"/>
  <c r="I1775" i="100"/>
  <c r="K1775" i="100" s="1"/>
  <c r="O1774" i="100"/>
  <c r="I1774" i="100"/>
  <c r="K1774" i="100" s="1"/>
  <c r="O1773" i="100"/>
  <c r="I1773" i="100"/>
  <c r="K1773" i="100" s="1"/>
  <c r="O1772" i="100"/>
  <c r="I1772" i="100"/>
  <c r="K1772" i="100" s="1"/>
  <c r="O1771" i="100"/>
  <c r="I1771" i="100"/>
  <c r="K1771" i="100" s="1"/>
  <c r="O1770" i="100"/>
  <c r="I1770" i="100"/>
  <c r="K1770" i="100" s="1"/>
  <c r="O1769" i="100"/>
  <c r="I1769" i="100"/>
  <c r="K1769" i="100" s="1"/>
  <c r="O1768" i="100"/>
  <c r="K1768" i="100"/>
  <c r="I1768" i="100"/>
  <c r="O1767" i="100"/>
  <c r="I1767" i="100"/>
  <c r="K1767" i="100" s="1"/>
  <c r="O1766" i="100"/>
  <c r="I1766" i="100"/>
  <c r="K1766" i="100" s="1"/>
  <c r="O1765" i="100"/>
  <c r="I1765" i="100"/>
  <c r="K1765" i="100" s="1"/>
  <c r="O1764" i="100"/>
  <c r="I1764" i="100"/>
  <c r="K1764" i="100" s="1"/>
  <c r="O1763" i="100"/>
  <c r="I1763" i="100"/>
  <c r="K1763" i="100" s="1"/>
  <c r="O1762" i="100"/>
  <c r="I1762" i="100"/>
  <c r="K1762" i="100" s="1"/>
  <c r="O1761" i="100"/>
  <c r="K1761" i="100"/>
  <c r="I1761" i="100"/>
  <c r="O1760" i="100"/>
  <c r="I1760" i="100"/>
  <c r="K1760" i="100" s="1"/>
  <c r="O1759" i="100"/>
  <c r="I1759" i="100"/>
  <c r="K1759" i="100" s="1"/>
  <c r="O1758" i="100"/>
  <c r="I1758" i="100"/>
  <c r="K1758" i="100" s="1"/>
  <c r="O1757" i="100"/>
  <c r="I1757" i="100"/>
  <c r="K1757" i="100" s="1"/>
  <c r="O1756" i="100"/>
  <c r="I1756" i="100"/>
  <c r="K1756" i="100" s="1"/>
  <c r="O1755" i="100"/>
  <c r="I1755" i="100"/>
  <c r="K1755" i="100" s="1"/>
  <c r="O1754" i="100"/>
  <c r="K1754" i="100"/>
  <c r="I1754" i="100"/>
  <c r="O1753" i="100"/>
  <c r="I1753" i="100"/>
  <c r="K1753" i="100" s="1"/>
  <c r="O1752" i="100"/>
  <c r="K1752" i="100"/>
  <c r="I1752" i="100"/>
  <c r="O1751" i="100"/>
  <c r="I1751" i="100"/>
  <c r="K1751" i="100" s="1"/>
  <c r="O1750" i="100"/>
  <c r="I1750" i="100"/>
  <c r="K1750" i="100" s="1"/>
  <c r="O1749" i="100"/>
  <c r="I1749" i="100"/>
  <c r="K1749" i="100" s="1"/>
  <c r="O1748" i="100"/>
  <c r="I1748" i="100"/>
  <c r="K1748" i="100" s="1"/>
  <c r="O1747" i="100"/>
  <c r="I1747" i="100"/>
  <c r="K1747" i="100" s="1"/>
  <c r="O1746" i="100"/>
  <c r="K1746" i="100"/>
  <c r="I1746" i="100"/>
  <c r="O1745" i="100"/>
  <c r="K1745" i="100"/>
  <c r="I1745" i="100"/>
  <c r="I1743" i="100"/>
  <c r="K1743" i="100" s="1"/>
  <c r="O1742" i="100"/>
  <c r="I1742" i="100"/>
  <c r="K1742" i="100" s="1"/>
  <c r="I1741" i="100"/>
  <c r="K1741" i="100" s="1"/>
  <c r="O1740" i="100"/>
  <c r="I1740" i="100"/>
  <c r="K1740" i="100" s="1"/>
  <c r="O1739" i="100"/>
  <c r="K1739" i="100"/>
  <c r="I1739" i="100"/>
  <c r="O1738" i="100"/>
  <c r="K1738" i="100"/>
  <c r="I1738" i="100"/>
  <c r="O1737" i="100"/>
  <c r="I1737" i="100"/>
  <c r="K1737" i="100" s="1"/>
  <c r="O1736" i="100"/>
  <c r="I1736" i="100"/>
  <c r="K1736" i="100" s="1"/>
  <c r="O1735" i="100"/>
  <c r="I1735" i="100"/>
  <c r="K1735" i="100" s="1"/>
  <c r="O1734" i="100"/>
  <c r="I1734" i="100"/>
  <c r="K1734" i="100" s="1"/>
  <c r="O1733" i="100"/>
  <c r="I1733" i="100"/>
  <c r="K1733" i="100" s="1"/>
  <c r="O1732" i="100"/>
  <c r="I1732" i="100"/>
  <c r="K1732" i="100" s="1"/>
  <c r="O1731" i="100"/>
  <c r="K1731" i="100"/>
  <c r="I1731" i="100"/>
  <c r="O1730" i="100"/>
  <c r="I1730" i="100"/>
  <c r="K1730" i="100" s="1"/>
  <c r="O1729" i="100"/>
  <c r="K1729" i="100"/>
  <c r="I1729" i="100"/>
  <c r="O1728" i="100"/>
  <c r="I1728" i="100"/>
  <c r="K1728" i="100" s="1"/>
  <c r="O1727" i="100"/>
  <c r="I1727" i="100"/>
  <c r="K1727" i="100" s="1"/>
  <c r="O1726" i="100"/>
  <c r="I1726" i="100"/>
  <c r="K1726" i="100" s="1"/>
  <c r="O1725" i="100"/>
  <c r="I1725" i="100"/>
  <c r="K1725" i="100" s="1"/>
  <c r="O1724" i="100"/>
  <c r="I1724" i="100"/>
  <c r="K1724" i="100" s="1"/>
  <c r="O1723" i="100"/>
  <c r="K1723" i="100"/>
  <c r="I1723" i="100"/>
  <c r="O1722" i="100"/>
  <c r="I1722" i="100"/>
  <c r="K1722" i="100" s="1"/>
  <c r="O1721" i="100"/>
  <c r="I1721" i="100"/>
  <c r="K1721" i="100" s="1"/>
  <c r="O1720" i="100"/>
  <c r="I1720" i="100"/>
  <c r="K1720" i="100" s="1"/>
  <c r="O1719" i="100"/>
  <c r="K1719" i="100"/>
  <c r="I1719" i="100"/>
  <c r="O1718" i="100"/>
  <c r="I1718" i="100"/>
  <c r="K1718" i="100" s="1"/>
  <c r="O1717" i="100"/>
  <c r="I1717" i="100"/>
  <c r="K1717" i="100" s="1"/>
  <c r="O1716" i="100"/>
  <c r="I1716" i="100"/>
  <c r="K1716" i="100" s="1"/>
  <c r="O1715" i="100"/>
  <c r="I1715" i="100"/>
  <c r="K1715" i="100" s="1"/>
  <c r="O1714" i="100"/>
  <c r="I1714" i="100"/>
  <c r="K1714" i="100" s="1"/>
  <c r="O1713" i="100"/>
  <c r="I1713" i="100"/>
  <c r="K1713" i="100" s="1"/>
  <c r="O1712" i="100"/>
  <c r="I1712" i="100"/>
  <c r="K1712" i="100" s="1"/>
  <c r="O1711" i="100"/>
  <c r="I1711" i="100"/>
  <c r="K1711" i="100" s="1"/>
  <c r="O1710" i="100"/>
  <c r="I1710" i="100"/>
  <c r="K1710" i="100" s="1"/>
  <c r="O1709" i="100"/>
  <c r="I1709" i="100"/>
  <c r="K1709" i="100" s="1"/>
  <c r="O1708" i="100"/>
  <c r="I1708" i="100"/>
  <c r="K1708" i="100" s="1"/>
  <c r="I1706" i="100"/>
  <c r="K1706" i="100" s="1"/>
  <c r="O1705" i="100"/>
  <c r="I1705" i="100"/>
  <c r="K1705" i="100" s="1"/>
  <c r="I1704" i="100"/>
  <c r="K1704" i="100" s="1"/>
  <c r="O1703" i="100"/>
  <c r="I1703" i="100"/>
  <c r="K1703" i="100" s="1"/>
  <c r="O1702" i="100"/>
  <c r="I1702" i="100"/>
  <c r="K1702" i="100" s="1"/>
  <c r="O1701" i="100"/>
  <c r="I1701" i="100"/>
  <c r="K1701" i="100" s="1"/>
  <c r="O1700" i="100"/>
  <c r="I1700" i="100"/>
  <c r="K1700" i="100" s="1"/>
  <c r="O1699" i="100"/>
  <c r="I1699" i="100"/>
  <c r="K1699" i="100" s="1"/>
  <c r="O1698" i="100"/>
  <c r="I1698" i="100"/>
  <c r="K1698" i="100" s="1"/>
  <c r="O1697" i="100"/>
  <c r="I1697" i="100"/>
  <c r="K1697" i="100" s="1"/>
  <c r="O1696" i="100"/>
  <c r="I1696" i="100"/>
  <c r="K1696" i="100" s="1"/>
  <c r="O1695" i="100"/>
  <c r="I1695" i="100"/>
  <c r="K1695" i="100" s="1"/>
  <c r="O1694" i="100"/>
  <c r="I1694" i="100"/>
  <c r="K1694" i="100" s="1"/>
  <c r="O1693" i="100"/>
  <c r="I1693" i="100"/>
  <c r="K1693" i="100" s="1"/>
  <c r="O1692" i="100"/>
  <c r="I1692" i="100"/>
  <c r="K1692" i="100" s="1"/>
  <c r="O1691" i="100"/>
  <c r="I1691" i="100"/>
  <c r="K1691" i="100" s="1"/>
  <c r="O1690" i="100"/>
  <c r="I1690" i="100"/>
  <c r="K1690" i="100" s="1"/>
  <c r="O1689" i="100"/>
  <c r="I1689" i="100"/>
  <c r="K1689" i="100" s="1"/>
  <c r="O1688" i="100"/>
  <c r="K1688" i="100"/>
  <c r="I1688" i="100"/>
  <c r="O1687" i="100"/>
  <c r="I1687" i="100"/>
  <c r="K1687" i="100" s="1"/>
  <c r="O1686" i="100"/>
  <c r="I1686" i="100"/>
  <c r="K1686" i="100" s="1"/>
  <c r="O1685" i="100"/>
  <c r="I1685" i="100"/>
  <c r="K1685" i="100" s="1"/>
  <c r="O1684" i="100"/>
  <c r="I1684" i="100"/>
  <c r="K1684" i="100" s="1"/>
  <c r="O1683" i="100"/>
  <c r="K1683" i="100"/>
  <c r="I1683" i="100"/>
  <c r="O1682" i="100"/>
  <c r="I1682" i="100"/>
  <c r="K1682" i="100" s="1"/>
  <c r="O1681" i="100"/>
  <c r="I1681" i="100"/>
  <c r="K1681" i="100" s="1"/>
  <c r="O1680" i="100"/>
  <c r="K1680" i="100"/>
  <c r="I1680" i="100"/>
  <c r="O1679" i="100"/>
  <c r="I1679" i="100"/>
  <c r="K1679" i="100" s="1"/>
  <c r="O1678" i="100"/>
  <c r="I1678" i="100"/>
  <c r="K1678" i="100" s="1"/>
  <c r="O1677" i="100"/>
  <c r="I1677" i="100"/>
  <c r="K1677" i="100" s="1"/>
  <c r="O1676" i="100"/>
  <c r="K1676" i="100"/>
  <c r="I1676" i="100"/>
  <c r="O1675" i="100"/>
  <c r="I1675" i="100"/>
  <c r="K1675" i="100" s="1"/>
  <c r="O1674" i="100"/>
  <c r="I1674" i="100"/>
  <c r="K1674" i="100" s="1"/>
  <c r="O1673" i="100"/>
  <c r="I1673" i="100"/>
  <c r="K1673" i="100" s="1"/>
  <c r="O1672" i="100"/>
  <c r="K1672" i="100"/>
  <c r="I1672" i="100"/>
  <c r="O1671" i="100"/>
  <c r="I1671" i="100"/>
  <c r="K1671" i="100" s="1"/>
  <c r="I1669" i="100"/>
  <c r="K1669" i="100" s="1"/>
  <c r="O1668" i="100"/>
  <c r="K1668" i="100"/>
  <c r="I1668" i="100"/>
  <c r="I1667" i="100"/>
  <c r="K1667" i="100" s="1"/>
  <c r="O1666" i="100"/>
  <c r="I1666" i="100"/>
  <c r="K1666" i="100" s="1"/>
  <c r="O1665" i="100"/>
  <c r="K1665" i="100"/>
  <c r="I1665" i="100"/>
  <c r="O1664" i="100"/>
  <c r="I1664" i="100"/>
  <c r="K1664" i="100" s="1"/>
  <c r="O1663" i="100"/>
  <c r="I1663" i="100"/>
  <c r="K1663" i="100" s="1"/>
  <c r="O1662" i="100"/>
  <c r="I1662" i="100"/>
  <c r="K1662" i="100" s="1"/>
  <c r="O1661" i="100"/>
  <c r="I1661" i="100"/>
  <c r="K1661" i="100" s="1"/>
  <c r="O1660" i="100"/>
  <c r="I1660" i="100"/>
  <c r="K1660" i="100" s="1"/>
  <c r="O1659" i="100"/>
  <c r="I1659" i="100"/>
  <c r="K1659" i="100" s="1"/>
  <c r="O1658" i="100"/>
  <c r="I1658" i="100"/>
  <c r="K1658" i="100" s="1"/>
  <c r="O1657" i="100"/>
  <c r="K1657" i="100"/>
  <c r="I1657" i="100"/>
  <c r="O1656" i="100"/>
  <c r="I1656" i="100"/>
  <c r="K1656" i="100" s="1"/>
  <c r="O1655" i="100"/>
  <c r="I1655" i="100"/>
  <c r="K1655" i="100" s="1"/>
  <c r="O1654" i="100"/>
  <c r="I1654" i="100"/>
  <c r="K1654" i="100" s="1"/>
  <c r="O1653" i="100"/>
  <c r="I1653" i="100"/>
  <c r="K1653" i="100" s="1"/>
  <c r="O1652" i="100"/>
  <c r="I1652" i="100"/>
  <c r="K1652" i="100" s="1"/>
  <c r="O1651" i="100"/>
  <c r="I1651" i="100"/>
  <c r="K1651" i="100" s="1"/>
  <c r="O1650" i="100"/>
  <c r="I1650" i="100"/>
  <c r="K1650" i="100" s="1"/>
  <c r="O1649" i="100"/>
  <c r="I1649" i="100"/>
  <c r="K1649" i="100" s="1"/>
  <c r="O1648" i="100"/>
  <c r="I1648" i="100"/>
  <c r="K1648" i="100" s="1"/>
  <c r="O1647" i="100"/>
  <c r="I1647" i="100"/>
  <c r="K1647" i="100" s="1"/>
  <c r="O1646" i="100"/>
  <c r="I1646" i="100"/>
  <c r="K1646" i="100" s="1"/>
  <c r="O1645" i="100"/>
  <c r="K1645" i="100"/>
  <c r="I1645" i="100"/>
  <c r="O1644" i="100"/>
  <c r="K1644" i="100"/>
  <c r="I1644" i="100"/>
  <c r="O1643" i="100"/>
  <c r="I1643" i="100"/>
  <c r="K1643" i="100" s="1"/>
  <c r="O1642" i="100"/>
  <c r="I1642" i="100"/>
  <c r="K1642" i="100" s="1"/>
  <c r="O1641" i="100"/>
  <c r="I1641" i="100"/>
  <c r="K1641" i="100" s="1"/>
  <c r="O1640" i="100"/>
  <c r="I1640" i="100"/>
  <c r="K1640" i="100" s="1"/>
  <c r="O1639" i="100"/>
  <c r="I1639" i="100"/>
  <c r="K1639" i="100" s="1"/>
  <c r="O1638" i="100"/>
  <c r="I1638" i="100"/>
  <c r="K1638" i="100" s="1"/>
  <c r="O1637" i="100"/>
  <c r="K1637" i="100"/>
  <c r="I1637" i="100"/>
  <c r="O1636" i="100"/>
  <c r="I1636" i="100"/>
  <c r="K1636" i="100" s="1"/>
  <c r="O1635" i="100"/>
  <c r="I1635" i="100"/>
  <c r="K1635" i="100" s="1"/>
  <c r="O1634" i="100"/>
  <c r="I1634" i="100"/>
  <c r="K1634" i="100" s="1"/>
  <c r="I1632" i="100"/>
  <c r="K1632" i="100" s="1"/>
  <c r="O1631" i="100"/>
  <c r="I1631" i="100"/>
  <c r="K1631" i="100" s="1"/>
  <c r="I1630" i="100"/>
  <c r="K1630" i="100" s="1"/>
  <c r="O1629" i="100"/>
  <c r="I1629" i="100"/>
  <c r="K1629" i="100" s="1"/>
  <c r="O1628" i="100"/>
  <c r="I1628" i="100"/>
  <c r="K1628" i="100" s="1"/>
  <c r="O1627" i="100"/>
  <c r="I1627" i="100"/>
  <c r="K1627" i="100" s="1"/>
  <c r="O1626" i="100"/>
  <c r="I1626" i="100"/>
  <c r="K1626" i="100" s="1"/>
  <c r="O1625" i="100"/>
  <c r="I1625" i="100"/>
  <c r="K1625" i="100" s="1"/>
  <c r="O1624" i="100"/>
  <c r="I1624" i="100"/>
  <c r="K1624" i="100" s="1"/>
  <c r="O1623" i="100"/>
  <c r="I1623" i="100"/>
  <c r="K1623" i="100" s="1"/>
  <c r="O1622" i="100"/>
  <c r="K1622" i="100"/>
  <c r="I1622" i="100"/>
  <c r="O1621" i="100"/>
  <c r="I1621" i="100"/>
  <c r="K1621" i="100" s="1"/>
  <c r="O1620" i="100"/>
  <c r="I1620" i="100"/>
  <c r="K1620" i="100" s="1"/>
  <c r="O1619" i="100"/>
  <c r="I1619" i="100"/>
  <c r="K1619" i="100" s="1"/>
  <c r="O1618" i="100"/>
  <c r="I1618" i="100"/>
  <c r="K1618" i="100" s="1"/>
  <c r="O1617" i="100"/>
  <c r="I1617" i="100"/>
  <c r="K1617" i="100" s="1"/>
  <c r="O1616" i="100"/>
  <c r="K1616" i="100"/>
  <c r="I1616" i="100"/>
  <c r="O1615" i="100"/>
  <c r="I1615" i="100"/>
  <c r="K1615" i="100" s="1"/>
  <c r="O1614" i="100"/>
  <c r="K1614" i="100"/>
  <c r="I1614" i="100"/>
  <c r="O1613" i="100"/>
  <c r="I1613" i="100"/>
  <c r="K1613" i="100" s="1"/>
  <c r="O1612" i="100"/>
  <c r="I1612" i="100"/>
  <c r="K1612" i="100" s="1"/>
  <c r="O1611" i="100"/>
  <c r="I1611" i="100"/>
  <c r="K1611" i="100" s="1"/>
  <c r="O1610" i="100"/>
  <c r="I1610" i="100"/>
  <c r="K1610" i="100" s="1"/>
  <c r="O1609" i="100"/>
  <c r="I1609" i="100"/>
  <c r="K1609" i="100" s="1"/>
  <c r="O1608" i="100"/>
  <c r="I1608" i="100"/>
  <c r="K1608" i="100" s="1"/>
  <c r="O1607" i="100"/>
  <c r="I1607" i="100"/>
  <c r="K1607" i="100" s="1"/>
  <c r="O1606" i="100"/>
  <c r="I1606" i="100"/>
  <c r="K1606" i="100" s="1"/>
  <c r="O1605" i="100"/>
  <c r="I1605" i="100"/>
  <c r="K1605" i="100" s="1"/>
  <c r="O1604" i="100"/>
  <c r="I1604" i="100"/>
  <c r="K1604" i="100" s="1"/>
  <c r="O1603" i="100"/>
  <c r="I1603" i="100"/>
  <c r="K1603" i="100" s="1"/>
  <c r="O1602" i="100"/>
  <c r="I1602" i="100"/>
  <c r="K1602" i="100" s="1"/>
  <c r="O1601" i="100"/>
  <c r="I1601" i="100"/>
  <c r="K1601" i="100" s="1"/>
  <c r="O1600" i="100"/>
  <c r="K1600" i="100"/>
  <c r="I1600" i="100"/>
  <c r="O1599" i="100"/>
  <c r="I1599" i="100"/>
  <c r="K1599" i="100" s="1"/>
  <c r="O1598" i="100"/>
  <c r="I1598" i="100"/>
  <c r="K1598" i="100" s="1"/>
  <c r="O1597" i="100"/>
  <c r="I1597" i="100"/>
  <c r="K1597" i="100" s="1"/>
  <c r="I1595" i="100"/>
  <c r="K1595" i="100" s="1"/>
  <c r="O1594" i="100"/>
  <c r="I1594" i="100"/>
  <c r="K1594" i="100" s="1"/>
  <c r="I1593" i="100"/>
  <c r="K1593" i="100" s="1"/>
  <c r="O1592" i="100"/>
  <c r="I1592" i="100"/>
  <c r="K1592" i="100" s="1"/>
  <c r="O1591" i="100"/>
  <c r="I1591" i="100"/>
  <c r="K1591" i="100" s="1"/>
  <c r="O1590" i="100"/>
  <c r="I1590" i="100"/>
  <c r="K1590" i="100" s="1"/>
  <c r="O1589" i="100"/>
  <c r="I1589" i="100"/>
  <c r="K1589" i="100" s="1"/>
  <c r="O1588" i="100"/>
  <c r="I1588" i="100"/>
  <c r="K1588" i="100" s="1"/>
  <c r="O1587" i="100"/>
  <c r="K1587" i="100"/>
  <c r="I1587" i="100"/>
  <c r="O1586" i="100"/>
  <c r="I1586" i="100"/>
  <c r="K1586" i="100" s="1"/>
  <c r="O1585" i="100"/>
  <c r="I1585" i="100"/>
  <c r="K1585" i="100" s="1"/>
  <c r="O1584" i="100"/>
  <c r="I1584" i="100"/>
  <c r="K1584" i="100" s="1"/>
  <c r="O1583" i="100"/>
  <c r="I1583" i="100"/>
  <c r="K1583" i="100" s="1"/>
  <c r="O1582" i="100"/>
  <c r="K1582" i="100"/>
  <c r="I1582" i="100"/>
  <c r="O1581" i="100"/>
  <c r="I1581" i="100"/>
  <c r="K1581" i="100" s="1"/>
  <c r="O1580" i="100"/>
  <c r="I1580" i="100"/>
  <c r="K1580" i="100" s="1"/>
  <c r="O1579" i="100"/>
  <c r="K1579" i="100"/>
  <c r="I1579" i="100"/>
  <c r="O1578" i="100"/>
  <c r="I1578" i="100"/>
  <c r="K1578" i="100" s="1"/>
  <c r="X1577" i="100"/>
  <c r="X1947" i="100" s="1"/>
  <c r="O1577" i="100"/>
  <c r="I1577" i="100"/>
  <c r="K1577" i="100" s="1"/>
  <c r="O1576" i="100"/>
  <c r="I1576" i="100"/>
  <c r="K1576" i="100" s="1"/>
  <c r="X1575" i="100"/>
  <c r="X1969" i="100" s="1"/>
  <c r="O1575" i="100"/>
  <c r="I1575" i="100"/>
  <c r="K1575" i="100" s="1"/>
  <c r="O1574" i="100"/>
  <c r="I1574" i="100"/>
  <c r="K1574" i="100" s="1"/>
  <c r="O1573" i="100"/>
  <c r="K1573" i="100"/>
  <c r="I1573" i="100"/>
  <c r="O1572" i="100"/>
  <c r="I1572" i="100"/>
  <c r="K1572" i="100" s="1"/>
  <c r="O1571" i="100"/>
  <c r="I1571" i="100"/>
  <c r="K1571" i="100" s="1"/>
  <c r="O1570" i="100"/>
  <c r="I1570" i="100"/>
  <c r="K1570" i="100" s="1"/>
  <c r="O1569" i="100"/>
  <c r="K1569" i="100"/>
  <c r="I1569" i="100"/>
  <c r="O1568" i="100"/>
  <c r="I1568" i="100"/>
  <c r="K1568" i="100" s="1"/>
  <c r="O1567" i="100"/>
  <c r="I1567" i="100"/>
  <c r="K1567" i="100" s="1"/>
  <c r="O1566" i="100"/>
  <c r="I1566" i="100"/>
  <c r="K1566" i="100" s="1"/>
  <c r="O1565" i="100"/>
  <c r="I1565" i="100"/>
  <c r="K1565" i="100" s="1"/>
  <c r="O1564" i="100"/>
  <c r="I1564" i="100"/>
  <c r="K1564" i="100" s="1"/>
  <c r="O1563" i="100"/>
  <c r="I1563" i="100"/>
  <c r="K1563" i="100" s="1"/>
  <c r="O1562" i="100"/>
  <c r="I1562" i="100"/>
  <c r="K1562" i="100" s="1"/>
  <c r="O1561" i="100"/>
  <c r="I1561" i="100"/>
  <c r="K1561" i="100" s="1"/>
  <c r="O1560" i="100"/>
  <c r="I1560" i="100"/>
  <c r="K1560" i="100" s="1"/>
  <c r="I1558" i="100"/>
  <c r="K1558" i="100" s="1"/>
  <c r="O1557" i="100"/>
  <c r="K1557" i="100"/>
  <c r="I1557" i="100"/>
  <c r="I1556" i="100"/>
  <c r="K1556" i="100" s="1"/>
  <c r="O1555" i="100"/>
  <c r="I1555" i="100"/>
  <c r="K1555" i="100" s="1"/>
  <c r="O1554" i="100"/>
  <c r="I1554" i="100"/>
  <c r="K1554" i="100" s="1"/>
  <c r="O1553" i="100"/>
  <c r="I1553" i="100"/>
  <c r="K1553" i="100" s="1"/>
  <c r="O1552" i="100"/>
  <c r="I1552" i="100"/>
  <c r="K1552" i="100" s="1"/>
  <c r="O1551" i="100"/>
  <c r="I1551" i="100"/>
  <c r="K1551" i="100" s="1"/>
  <c r="O1550" i="100"/>
  <c r="I1550" i="100"/>
  <c r="K1550" i="100" s="1"/>
  <c r="O1549" i="100"/>
  <c r="I1549" i="100"/>
  <c r="K1549" i="100" s="1"/>
  <c r="O1548" i="100"/>
  <c r="I1548" i="100"/>
  <c r="K1548" i="100" s="1"/>
  <c r="O1547" i="100"/>
  <c r="I1547" i="100"/>
  <c r="K1547" i="100" s="1"/>
  <c r="O1546" i="100"/>
  <c r="I1546" i="100"/>
  <c r="K1546" i="100" s="1"/>
  <c r="O1545" i="100"/>
  <c r="I1545" i="100"/>
  <c r="K1545" i="100" s="1"/>
  <c r="O1544" i="100"/>
  <c r="I1544" i="100"/>
  <c r="K1544" i="100" s="1"/>
  <c r="O1543" i="100"/>
  <c r="I1543" i="100"/>
  <c r="K1543" i="100" s="1"/>
  <c r="O1542" i="100"/>
  <c r="I1542" i="100"/>
  <c r="K1542" i="100" s="1"/>
  <c r="O1541" i="100"/>
  <c r="I1541" i="100"/>
  <c r="K1541" i="100" s="1"/>
  <c r="O1540" i="100"/>
  <c r="I1540" i="100"/>
  <c r="K1540" i="100" s="1"/>
  <c r="O1539" i="100"/>
  <c r="I1539" i="100"/>
  <c r="K1539" i="100" s="1"/>
  <c r="O1538" i="100"/>
  <c r="K1538" i="100"/>
  <c r="I1538" i="100"/>
  <c r="O1537" i="100"/>
  <c r="I1537" i="100"/>
  <c r="K1537" i="100" s="1"/>
  <c r="O1536" i="100"/>
  <c r="I1536" i="100"/>
  <c r="K1536" i="100" s="1"/>
  <c r="O1535" i="100"/>
  <c r="I1535" i="100"/>
  <c r="K1535" i="100" s="1"/>
  <c r="O1534" i="100"/>
  <c r="I1534" i="100"/>
  <c r="K1534" i="100" s="1"/>
  <c r="O1533" i="100"/>
  <c r="K1533" i="100"/>
  <c r="I1533" i="100"/>
  <c r="O1532" i="100"/>
  <c r="I1532" i="100"/>
  <c r="K1532" i="100" s="1"/>
  <c r="O1531" i="100"/>
  <c r="I1531" i="100"/>
  <c r="K1531" i="100" s="1"/>
  <c r="O1530" i="100"/>
  <c r="K1530" i="100"/>
  <c r="I1530" i="100"/>
  <c r="O1529" i="100"/>
  <c r="I1529" i="100"/>
  <c r="K1529" i="100" s="1"/>
  <c r="O1528" i="100"/>
  <c r="I1528" i="100"/>
  <c r="K1528" i="100" s="1"/>
  <c r="O1527" i="100"/>
  <c r="I1527" i="100"/>
  <c r="K1527" i="100" s="1"/>
  <c r="O1526" i="100"/>
  <c r="K1526" i="100"/>
  <c r="I1526" i="100"/>
  <c r="O1525" i="100"/>
  <c r="I1525" i="100"/>
  <c r="K1525" i="100" s="1"/>
  <c r="O1524" i="100"/>
  <c r="I1524" i="100"/>
  <c r="K1524" i="100" s="1"/>
  <c r="O1523" i="100"/>
  <c r="I1523" i="100"/>
  <c r="K1523" i="100" s="1"/>
  <c r="I1521" i="100"/>
  <c r="K1521" i="100" s="1"/>
  <c r="O1520" i="100"/>
  <c r="I1520" i="100"/>
  <c r="K1520" i="100" s="1"/>
  <c r="I1519" i="100"/>
  <c r="K1519" i="100" s="1"/>
  <c r="O1518" i="100"/>
  <c r="I1518" i="100"/>
  <c r="K1518" i="100" s="1"/>
  <c r="O1517" i="100"/>
  <c r="I1517" i="100"/>
  <c r="K1517" i="100" s="1"/>
  <c r="O1516" i="100"/>
  <c r="I1516" i="100"/>
  <c r="K1516" i="100" s="1"/>
  <c r="O1515" i="100"/>
  <c r="K1515" i="100"/>
  <c r="I1515" i="100"/>
  <c r="O1514" i="100"/>
  <c r="I1514" i="100"/>
  <c r="K1514" i="100" s="1"/>
  <c r="O1513" i="100"/>
  <c r="I1513" i="100"/>
  <c r="K1513" i="100" s="1"/>
  <c r="O1512" i="100"/>
  <c r="I1512" i="100"/>
  <c r="K1512" i="100" s="1"/>
  <c r="O1511" i="100"/>
  <c r="I1511" i="100"/>
  <c r="K1511" i="100" s="1"/>
  <c r="O1510" i="100"/>
  <c r="K1510" i="100"/>
  <c r="I1510" i="100"/>
  <c r="O1509" i="100"/>
  <c r="I1509" i="100"/>
  <c r="K1509" i="100" s="1"/>
  <c r="O1508" i="100"/>
  <c r="I1508" i="100"/>
  <c r="K1508" i="100" s="1"/>
  <c r="O1507" i="100"/>
  <c r="I1507" i="100"/>
  <c r="K1507" i="100" s="1"/>
  <c r="O1506" i="100"/>
  <c r="I1506" i="100"/>
  <c r="K1506" i="100" s="1"/>
  <c r="O1505" i="100"/>
  <c r="I1505" i="100"/>
  <c r="K1505" i="100" s="1"/>
  <c r="O1504" i="100"/>
  <c r="I1504" i="100"/>
  <c r="K1504" i="100" s="1"/>
  <c r="O1503" i="100"/>
  <c r="K1503" i="100"/>
  <c r="I1503" i="100"/>
  <c r="O1502" i="100"/>
  <c r="I1502" i="100"/>
  <c r="K1502" i="100" s="1"/>
  <c r="O1501" i="100"/>
  <c r="I1501" i="100"/>
  <c r="K1501" i="100" s="1"/>
  <c r="O1500" i="100"/>
  <c r="I1500" i="100"/>
  <c r="K1500" i="100" s="1"/>
  <c r="O1499" i="100"/>
  <c r="I1499" i="100"/>
  <c r="K1499" i="100" s="1"/>
  <c r="O1498" i="100"/>
  <c r="I1498" i="100"/>
  <c r="K1498" i="100" s="1"/>
  <c r="O1497" i="100"/>
  <c r="I1497" i="100"/>
  <c r="K1497" i="100" s="1"/>
  <c r="O1496" i="100"/>
  <c r="I1496" i="100"/>
  <c r="K1496" i="100" s="1"/>
  <c r="O1495" i="100"/>
  <c r="I1495" i="100"/>
  <c r="K1495" i="100" s="1"/>
  <c r="O1494" i="100"/>
  <c r="K1494" i="100"/>
  <c r="I1494" i="100"/>
  <c r="O1493" i="100"/>
  <c r="I1493" i="100"/>
  <c r="K1493" i="100" s="1"/>
  <c r="O1492" i="100"/>
  <c r="I1492" i="100"/>
  <c r="K1492" i="100" s="1"/>
  <c r="O1491" i="100"/>
  <c r="I1491" i="100"/>
  <c r="K1491" i="100" s="1"/>
  <c r="O1490" i="100"/>
  <c r="I1490" i="100"/>
  <c r="K1490" i="100" s="1"/>
  <c r="O1489" i="100"/>
  <c r="I1489" i="100"/>
  <c r="K1489" i="100" s="1"/>
  <c r="O1488" i="100"/>
  <c r="I1488" i="100"/>
  <c r="K1488" i="100" s="1"/>
  <c r="O1487" i="100"/>
  <c r="K1487" i="100"/>
  <c r="I1487" i="100"/>
  <c r="O1486" i="100"/>
  <c r="I1486" i="100"/>
  <c r="K1486" i="100" s="1"/>
  <c r="I1484" i="100"/>
  <c r="K1484" i="100" s="1"/>
  <c r="O1483" i="100"/>
  <c r="I1483" i="100"/>
  <c r="K1483" i="100" s="1"/>
  <c r="I1482" i="100"/>
  <c r="K1482" i="100" s="1"/>
  <c r="O1481" i="100"/>
  <c r="I1481" i="100"/>
  <c r="K1481" i="100" s="1"/>
  <c r="O1480" i="100"/>
  <c r="I1480" i="100"/>
  <c r="K1480" i="100" s="1"/>
  <c r="O1479" i="100"/>
  <c r="I1479" i="100"/>
  <c r="K1479" i="100" s="1"/>
  <c r="O1478" i="100"/>
  <c r="I1478" i="100"/>
  <c r="K1478" i="100" s="1"/>
  <c r="O1477" i="100"/>
  <c r="I1477" i="100"/>
  <c r="K1477" i="100" s="1"/>
  <c r="O1476" i="100"/>
  <c r="I1476" i="100"/>
  <c r="K1476" i="100" s="1"/>
  <c r="O1475" i="100"/>
  <c r="I1475" i="100"/>
  <c r="K1475" i="100" s="1"/>
  <c r="O1474" i="100"/>
  <c r="I1474" i="100"/>
  <c r="K1474" i="100" s="1"/>
  <c r="O1473" i="100"/>
  <c r="I1473" i="100"/>
  <c r="K1473" i="100" s="1"/>
  <c r="O1472" i="100"/>
  <c r="K1472" i="100"/>
  <c r="I1472" i="100"/>
  <c r="O1471" i="100"/>
  <c r="I1471" i="100"/>
  <c r="K1471" i="100" s="1"/>
  <c r="O1470" i="100"/>
  <c r="I1470" i="100"/>
  <c r="K1470" i="100" s="1"/>
  <c r="O1469" i="100"/>
  <c r="I1469" i="100"/>
  <c r="K1469" i="100" s="1"/>
  <c r="O1468" i="100"/>
  <c r="I1468" i="100"/>
  <c r="K1468" i="100" s="1"/>
  <c r="O1467" i="100"/>
  <c r="I1467" i="100"/>
  <c r="K1467" i="100" s="1"/>
  <c r="O1466" i="100"/>
  <c r="K1466" i="100"/>
  <c r="I1466" i="100"/>
  <c r="O1465" i="100"/>
  <c r="I1465" i="100"/>
  <c r="K1465" i="100" s="1"/>
  <c r="O1464" i="100"/>
  <c r="K1464" i="100"/>
  <c r="I1464" i="100"/>
  <c r="O1463" i="100"/>
  <c r="I1463" i="100"/>
  <c r="K1463" i="100" s="1"/>
  <c r="O1462" i="100"/>
  <c r="I1462" i="100"/>
  <c r="K1462" i="100" s="1"/>
  <c r="O1461" i="100"/>
  <c r="I1461" i="100"/>
  <c r="K1461" i="100" s="1"/>
  <c r="O1460" i="100"/>
  <c r="I1460" i="100"/>
  <c r="K1460" i="100" s="1"/>
  <c r="O1459" i="100"/>
  <c r="I1459" i="100"/>
  <c r="K1459" i="100" s="1"/>
  <c r="O1458" i="100"/>
  <c r="I1458" i="100"/>
  <c r="K1458" i="100" s="1"/>
  <c r="O1457" i="100"/>
  <c r="I1457" i="100"/>
  <c r="K1457" i="100" s="1"/>
  <c r="O1456" i="100"/>
  <c r="I1456" i="100"/>
  <c r="K1456" i="100" s="1"/>
  <c r="O1455" i="100"/>
  <c r="I1455" i="100"/>
  <c r="K1455" i="100" s="1"/>
  <c r="O1454" i="100"/>
  <c r="I1454" i="100"/>
  <c r="K1454" i="100" s="1"/>
  <c r="O1453" i="100"/>
  <c r="I1453" i="100"/>
  <c r="K1453" i="100" s="1"/>
  <c r="O1452" i="100"/>
  <c r="K1452" i="100"/>
  <c r="I1452" i="100"/>
  <c r="O1451" i="100"/>
  <c r="I1451" i="100"/>
  <c r="K1451" i="100" s="1"/>
  <c r="O1450" i="100"/>
  <c r="I1450" i="100"/>
  <c r="K1450" i="100" s="1"/>
  <c r="O1449" i="100"/>
  <c r="I1449" i="100"/>
  <c r="K1449" i="100" s="1"/>
  <c r="I1447" i="100"/>
  <c r="K1447" i="100" s="1"/>
  <c r="O1446" i="100"/>
  <c r="I1446" i="100"/>
  <c r="K1446" i="100" s="1"/>
  <c r="K1445" i="100"/>
  <c r="I1445" i="100"/>
  <c r="O1444" i="100"/>
  <c r="I1444" i="100"/>
  <c r="K1444" i="100" s="1"/>
  <c r="O1443" i="100"/>
  <c r="I1443" i="100"/>
  <c r="K1443" i="100" s="1"/>
  <c r="O1442" i="100"/>
  <c r="I1442" i="100"/>
  <c r="K1442" i="100" s="1"/>
  <c r="O1441" i="100"/>
  <c r="K1441" i="100"/>
  <c r="I1441" i="100"/>
  <c r="O1440" i="100"/>
  <c r="I1440" i="100"/>
  <c r="K1440" i="100" s="1"/>
  <c r="O1439" i="100"/>
  <c r="I1439" i="100"/>
  <c r="K1439" i="100" s="1"/>
  <c r="O1438" i="100"/>
  <c r="I1438" i="100"/>
  <c r="K1438" i="100" s="1"/>
  <c r="O1437" i="100"/>
  <c r="I1437" i="100"/>
  <c r="K1437" i="100" s="1"/>
  <c r="O1436" i="100"/>
  <c r="I1436" i="100"/>
  <c r="K1436" i="100" s="1"/>
  <c r="O1435" i="100"/>
  <c r="I1435" i="100"/>
  <c r="K1435" i="100" s="1"/>
  <c r="O1434" i="100"/>
  <c r="I1434" i="100"/>
  <c r="K1434" i="100" s="1"/>
  <c r="O1433" i="100"/>
  <c r="I1433" i="100"/>
  <c r="K1433" i="100" s="1"/>
  <c r="O1432" i="100"/>
  <c r="I1432" i="100"/>
  <c r="K1432" i="100" s="1"/>
  <c r="O1431" i="100"/>
  <c r="I1431" i="100"/>
  <c r="K1431" i="100" s="1"/>
  <c r="O1430" i="100"/>
  <c r="I1430" i="100"/>
  <c r="K1430" i="100" s="1"/>
  <c r="O1429" i="100"/>
  <c r="K1429" i="100"/>
  <c r="I1429" i="100"/>
  <c r="O1428" i="100"/>
  <c r="I1428" i="100"/>
  <c r="K1428" i="100" s="1"/>
  <c r="O1427" i="100"/>
  <c r="I1427" i="100"/>
  <c r="K1427" i="100" s="1"/>
  <c r="O1426" i="100"/>
  <c r="I1426" i="100"/>
  <c r="K1426" i="100" s="1"/>
  <c r="O1425" i="100"/>
  <c r="I1425" i="100"/>
  <c r="K1425" i="100" s="1"/>
  <c r="O1424" i="100"/>
  <c r="I1424" i="100"/>
  <c r="K1424" i="100" s="1"/>
  <c r="O1423" i="100"/>
  <c r="I1423" i="100"/>
  <c r="K1423" i="100" s="1"/>
  <c r="O1422" i="100"/>
  <c r="I1422" i="100"/>
  <c r="K1422" i="100" s="1"/>
  <c r="O1421" i="100"/>
  <c r="K1421" i="100"/>
  <c r="I1421" i="100"/>
  <c r="O1420" i="100"/>
  <c r="I1420" i="100"/>
  <c r="K1420" i="100" s="1"/>
  <c r="O1419" i="100"/>
  <c r="I1419" i="100"/>
  <c r="K1419" i="100" s="1"/>
  <c r="O1418" i="100"/>
  <c r="I1418" i="100"/>
  <c r="K1418" i="100" s="1"/>
  <c r="O1417" i="100"/>
  <c r="K1417" i="100"/>
  <c r="I1417" i="100"/>
  <c r="O1416" i="100"/>
  <c r="I1416" i="100"/>
  <c r="K1416" i="100" s="1"/>
  <c r="O1415" i="100"/>
  <c r="I1415" i="100"/>
  <c r="K1415" i="100" s="1"/>
  <c r="O1414" i="100"/>
  <c r="I1414" i="100"/>
  <c r="K1414" i="100" s="1"/>
  <c r="O1413" i="100"/>
  <c r="I1413" i="100"/>
  <c r="K1413" i="100" s="1"/>
  <c r="O1412" i="100"/>
  <c r="I1412" i="100"/>
  <c r="K1412" i="100" s="1"/>
  <c r="I1410" i="100"/>
  <c r="K1410" i="100" s="1"/>
  <c r="O1409" i="100"/>
  <c r="K1409" i="100"/>
  <c r="I1409" i="100"/>
  <c r="I1408" i="100"/>
  <c r="K1408" i="100" s="1"/>
  <c r="O1407" i="100"/>
  <c r="I1407" i="100"/>
  <c r="K1407" i="100" s="1"/>
  <c r="O1406" i="100"/>
  <c r="K1406" i="100"/>
  <c r="I1406" i="100"/>
  <c r="O1405" i="100"/>
  <c r="I1405" i="100"/>
  <c r="K1405" i="100" s="1"/>
  <c r="O1404" i="100"/>
  <c r="I1404" i="100"/>
  <c r="K1404" i="100" s="1"/>
  <c r="O1403" i="100"/>
  <c r="I1403" i="100"/>
  <c r="K1403" i="100" s="1"/>
  <c r="O1402" i="100"/>
  <c r="I1402" i="100"/>
  <c r="K1402" i="100" s="1"/>
  <c r="O1401" i="100"/>
  <c r="I1401" i="100"/>
  <c r="K1401" i="100" s="1"/>
  <c r="O1400" i="100"/>
  <c r="I1400" i="100"/>
  <c r="K1400" i="100" s="1"/>
  <c r="O1399" i="100"/>
  <c r="I1399" i="100"/>
  <c r="K1399" i="100" s="1"/>
  <c r="O1398" i="100"/>
  <c r="I1398" i="100"/>
  <c r="K1398" i="100" s="1"/>
  <c r="O1397" i="100"/>
  <c r="I1397" i="100"/>
  <c r="K1397" i="100" s="1"/>
  <c r="O1396" i="100"/>
  <c r="I1396" i="100"/>
  <c r="K1396" i="100" s="1"/>
  <c r="O1395" i="100"/>
  <c r="I1395" i="100"/>
  <c r="K1395" i="100" s="1"/>
  <c r="O1394" i="100"/>
  <c r="K1394" i="100"/>
  <c r="I1394" i="100"/>
  <c r="O1393" i="100"/>
  <c r="K1393" i="100"/>
  <c r="I1393" i="100"/>
  <c r="O1392" i="100"/>
  <c r="I1392" i="100"/>
  <c r="K1392" i="100" s="1"/>
  <c r="O1391" i="100"/>
  <c r="I1391" i="100"/>
  <c r="K1391" i="100" s="1"/>
  <c r="O1390" i="100"/>
  <c r="I1390" i="100"/>
  <c r="K1390" i="100" s="1"/>
  <c r="O1389" i="100"/>
  <c r="I1389" i="100"/>
  <c r="K1389" i="100" s="1"/>
  <c r="O1388" i="100"/>
  <c r="K1388" i="100"/>
  <c r="I1388" i="100"/>
  <c r="O1387" i="100"/>
  <c r="I1387" i="100"/>
  <c r="K1387" i="100" s="1"/>
  <c r="O1386" i="100"/>
  <c r="K1386" i="100"/>
  <c r="I1386" i="100"/>
  <c r="O1385" i="100"/>
  <c r="I1385" i="100"/>
  <c r="K1385" i="100" s="1"/>
  <c r="O1384" i="100"/>
  <c r="I1384" i="100"/>
  <c r="K1384" i="100" s="1"/>
  <c r="O1383" i="100"/>
  <c r="I1383" i="100"/>
  <c r="K1383" i="100" s="1"/>
  <c r="O1382" i="100"/>
  <c r="I1382" i="100"/>
  <c r="K1382" i="100" s="1"/>
  <c r="O1381" i="100"/>
  <c r="I1381" i="100"/>
  <c r="K1381" i="100" s="1"/>
  <c r="O1380" i="100"/>
  <c r="I1380" i="100"/>
  <c r="K1380" i="100" s="1"/>
  <c r="O1379" i="100"/>
  <c r="I1379" i="100"/>
  <c r="K1379" i="100" s="1"/>
  <c r="O1378" i="100"/>
  <c r="K1378" i="100"/>
  <c r="I1378" i="100"/>
  <c r="O1377" i="100"/>
  <c r="I1377" i="100"/>
  <c r="K1377" i="100" s="1"/>
  <c r="O1376" i="100"/>
  <c r="I1376" i="100"/>
  <c r="K1376" i="100" s="1"/>
  <c r="O1375" i="100"/>
  <c r="I1375" i="100"/>
  <c r="K1375" i="100" s="1"/>
  <c r="I1373" i="100"/>
  <c r="K1373" i="100" s="1"/>
  <c r="O1372" i="100"/>
  <c r="I1372" i="100"/>
  <c r="K1372" i="100" s="1"/>
  <c r="I1371" i="100"/>
  <c r="K1371" i="100" s="1"/>
  <c r="O1370" i="100"/>
  <c r="K1370" i="100"/>
  <c r="I1370" i="100"/>
  <c r="O1369" i="100"/>
  <c r="I1369" i="100"/>
  <c r="K1369" i="100" s="1"/>
  <c r="O1368" i="100"/>
  <c r="I1368" i="100"/>
  <c r="K1368" i="100" s="1"/>
  <c r="O1367" i="100"/>
  <c r="I1367" i="100"/>
  <c r="K1367" i="100" s="1"/>
  <c r="O1366" i="100"/>
  <c r="I1366" i="100"/>
  <c r="K1366" i="100" s="1"/>
  <c r="O1365" i="100"/>
  <c r="I1365" i="100"/>
  <c r="K1365" i="100" s="1"/>
  <c r="O1364" i="100"/>
  <c r="I1364" i="100"/>
  <c r="K1364" i="100" s="1"/>
  <c r="O1363" i="100"/>
  <c r="K1363" i="100"/>
  <c r="I1363" i="100"/>
  <c r="O1362" i="100"/>
  <c r="I1362" i="100"/>
  <c r="K1362" i="100" s="1"/>
  <c r="O1361" i="100"/>
  <c r="I1361" i="100"/>
  <c r="K1361" i="100" s="1"/>
  <c r="O1360" i="100"/>
  <c r="I1360" i="100"/>
  <c r="K1360" i="100" s="1"/>
  <c r="O1359" i="100"/>
  <c r="I1359" i="100"/>
  <c r="K1359" i="100" s="1"/>
  <c r="O1358" i="100"/>
  <c r="I1358" i="100"/>
  <c r="K1358" i="100" s="1"/>
  <c r="O1357" i="100"/>
  <c r="I1357" i="100"/>
  <c r="K1357" i="100" s="1"/>
  <c r="O1356" i="100"/>
  <c r="I1356" i="100"/>
  <c r="K1356" i="100" s="1"/>
  <c r="O1355" i="100"/>
  <c r="I1355" i="100"/>
  <c r="K1355" i="100" s="1"/>
  <c r="O1354" i="100"/>
  <c r="I1354" i="100"/>
  <c r="K1354" i="100" s="1"/>
  <c r="O1353" i="100"/>
  <c r="I1353" i="100"/>
  <c r="K1353" i="100" s="1"/>
  <c r="O1352" i="100"/>
  <c r="I1352" i="100"/>
  <c r="K1352" i="100" s="1"/>
  <c r="O1351" i="100"/>
  <c r="I1351" i="100"/>
  <c r="K1351" i="100" s="1"/>
  <c r="O1350" i="100"/>
  <c r="I1350" i="100"/>
  <c r="K1350" i="100" s="1"/>
  <c r="O1349" i="100"/>
  <c r="I1349" i="100"/>
  <c r="K1349" i="100" s="1"/>
  <c r="O1348" i="100"/>
  <c r="I1348" i="100"/>
  <c r="K1348" i="100" s="1"/>
  <c r="O1347" i="100"/>
  <c r="I1347" i="100"/>
  <c r="K1347" i="100" s="1"/>
  <c r="O1346" i="100"/>
  <c r="I1346" i="100"/>
  <c r="K1346" i="100" s="1"/>
  <c r="O1345" i="100"/>
  <c r="I1345" i="100"/>
  <c r="K1345" i="100" s="1"/>
  <c r="O1344" i="100"/>
  <c r="I1344" i="100"/>
  <c r="K1344" i="100" s="1"/>
  <c r="O1343" i="100"/>
  <c r="K1343" i="100"/>
  <c r="I1343" i="100"/>
  <c r="O1342" i="100"/>
  <c r="I1342" i="100"/>
  <c r="K1342" i="100" s="1"/>
  <c r="O1341" i="100"/>
  <c r="I1341" i="100"/>
  <c r="K1341" i="100" s="1"/>
  <c r="O1340" i="100"/>
  <c r="I1340" i="100"/>
  <c r="K1340" i="100" s="1"/>
  <c r="O1339" i="100"/>
  <c r="I1339" i="100"/>
  <c r="K1339" i="100" s="1"/>
  <c r="O1338" i="100"/>
  <c r="K1338" i="100"/>
  <c r="I1338" i="100"/>
  <c r="I1336" i="100"/>
  <c r="K1336" i="100" s="1"/>
  <c r="O1335" i="100"/>
  <c r="K1335" i="100"/>
  <c r="I1335" i="100"/>
  <c r="I1334" i="100"/>
  <c r="K1334" i="100" s="1"/>
  <c r="O1333" i="100"/>
  <c r="I1333" i="100"/>
  <c r="K1333" i="100" s="1"/>
  <c r="O1332" i="100"/>
  <c r="K1332" i="100"/>
  <c r="I1332" i="100"/>
  <c r="O1331" i="100"/>
  <c r="I1331" i="100"/>
  <c r="K1331" i="100" s="1"/>
  <c r="O1330" i="100"/>
  <c r="I1330" i="100"/>
  <c r="K1330" i="100" s="1"/>
  <c r="O1329" i="100"/>
  <c r="I1329" i="100"/>
  <c r="K1329" i="100" s="1"/>
  <c r="O1328" i="100"/>
  <c r="K1328" i="100"/>
  <c r="I1328" i="100"/>
  <c r="O1327" i="100"/>
  <c r="I1327" i="100"/>
  <c r="K1327" i="100" s="1"/>
  <c r="O1326" i="100"/>
  <c r="K1326" i="100"/>
  <c r="I1326" i="100"/>
  <c r="O1325" i="100"/>
  <c r="I1325" i="100"/>
  <c r="K1325" i="100" s="1"/>
  <c r="O1324" i="100"/>
  <c r="I1324" i="100"/>
  <c r="K1324" i="100" s="1"/>
  <c r="O1323" i="100"/>
  <c r="I1323" i="100"/>
  <c r="K1323" i="100" s="1"/>
  <c r="O1322" i="100"/>
  <c r="I1322" i="100"/>
  <c r="K1322" i="100" s="1"/>
  <c r="O1321" i="100"/>
  <c r="I1321" i="100"/>
  <c r="K1321" i="100" s="1"/>
  <c r="O1320" i="100"/>
  <c r="K1320" i="100"/>
  <c r="I1320" i="100"/>
  <c r="O1319" i="100"/>
  <c r="I1319" i="100"/>
  <c r="K1319" i="100" s="1"/>
  <c r="O1318" i="100"/>
  <c r="I1318" i="100"/>
  <c r="K1318" i="100" s="1"/>
  <c r="O1317" i="100"/>
  <c r="I1317" i="100"/>
  <c r="K1317" i="100" s="1"/>
  <c r="O1316" i="100"/>
  <c r="K1316" i="100"/>
  <c r="I1316" i="100"/>
  <c r="O1315" i="100"/>
  <c r="I1315" i="100"/>
  <c r="K1315" i="100" s="1"/>
  <c r="O1314" i="100"/>
  <c r="I1314" i="100"/>
  <c r="K1314" i="100" s="1"/>
  <c r="O1313" i="100"/>
  <c r="I1313" i="100"/>
  <c r="K1313" i="100" s="1"/>
  <c r="O1312" i="100"/>
  <c r="I1312" i="100"/>
  <c r="K1312" i="100" s="1"/>
  <c r="O1311" i="100"/>
  <c r="I1311" i="100"/>
  <c r="K1311" i="100" s="1"/>
  <c r="O1310" i="100"/>
  <c r="I1310" i="100"/>
  <c r="K1310" i="100" s="1"/>
  <c r="O1309" i="100"/>
  <c r="I1309" i="100"/>
  <c r="K1309" i="100" s="1"/>
  <c r="O1308" i="100"/>
  <c r="I1308" i="100"/>
  <c r="K1308" i="100" s="1"/>
  <c r="O1307" i="100"/>
  <c r="I1307" i="100"/>
  <c r="K1307" i="100" s="1"/>
  <c r="O1306" i="100"/>
  <c r="I1306" i="100"/>
  <c r="K1306" i="100" s="1"/>
  <c r="O1305" i="100"/>
  <c r="I1305" i="100"/>
  <c r="K1305" i="100" s="1"/>
  <c r="O1304" i="100"/>
  <c r="I1304" i="100"/>
  <c r="K1304" i="100" s="1"/>
  <c r="O1303" i="100"/>
  <c r="I1303" i="100"/>
  <c r="K1303" i="100" s="1"/>
  <c r="O1302" i="100"/>
  <c r="I1302" i="100"/>
  <c r="K1302" i="100" s="1"/>
  <c r="O1301" i="100"/>
  <c r="I1301" i="100"/>
  <c r="K1301" i="100" s="1"/>
  <c r="I1299" i="100"/>
  <c r="K1299" i="100" s="1"/>
  <c r="O1298" i="100"/>
  <c r="K1298" i="100"/>
  <c r="I1298" i="100"/>
  <c r="I1297" i="100"/>
  <c r="K1297" i="100" s="1"/>
  <c r="O1296" i="100"/>
  <c r="I1296" i="100"/>
  <c r="K1296" i="100" s="1"/>
  <c r="O1295" i="100"/>
  <c r="I1295" i="100"/>
  <c r="K1295" i="100" s="1"/>
  <c r="O1294" i="100"/>
  <c r="I1294" i="100"/>
  <c r="K1294" i="100" s="1"/>
  <c r="O1293" i="100"/>
  <c r="K1293" i="100"/>
  <c r="I1293" i="100"/>
  <c r="O1292" i="100"/>
  <c r="K1292" i="100"/>
  <c r="I1292" i="100"/>
  <c r="O1291" i="100"/>
  <c r="I1291" i="100"/>
  <c r="K1291" i="100" s="1"/>
  <c r="O1290" i="100"/>
  <c r="I1290" i="100"/>
  <c r="K1290" i="100" s="1"/>
  <c r="O1289" i="100"/>
  <c r="I1289" i="100"/>
  <c r="K1289" i="100" s="1"/>
  <c r="O1288" i="100"/>
  <c r="I1288" i="100"/>
  <c r="K1288" i="100" s="1"/>
  <c r="O1287" i="100"/>
  <c r="I1287" i="100"/>
  <c r="K1287" i="100" s="1"/>
  <c r="O1286" i="100"/>
  <c r="I1286" i="100"/>
  <c r="K1286" i="100" s="1"/>
  <c r="O1285" i="100"/>
  <c r="K1285" i="100"/>
  <c r="I1285" i="100"/>
  <c r="O1284" i="100"/>
  <c r="I1284" i="100"/>
  <c r="K1284" i="100" s="1"/>
  <c r="O1283" i="100"/>
  <c r="I1283" i="100"/>
  <c r="K1283" i="100" s="1"/>
  <c r="O1282" i="100"/>
  <c r="I1282" i="100"/>
  <c r="K1282" i="100" s="1"/>
  <c r="O1281" i="100"/>
  <c r="I1281" i="100"/>
  <c r="K1281" i="100" s="1"/>
  <c r="O1280" i="100"/>
  <c r="I1280" i="100"/>
  <c r="K1280" i="100" s="1"/>
  <c r="O1279" i="100"/>
  <c r="I1279" i="100"/>
  <c r="K1279" i="100" s="1"/>
  <c r="O1278" i="100"/>
  <c r="I1278" i="100"/>
  <c r="K1278" i="100" s="1"/>
  <c r="O1277" i="100"/>
  <c r="K1277" i="100"/>
  <c r="I1277" i="100"/>
  <c r="O1276" i="100"/>
  <c r="K1276" i="100"/>
  <c r="I1276" i="100"/>
  <c r="O1275" i="100"/>
  <c r="I1275" i="100"/>
  <c r="K1275" i="100" s="1"/>
  <c r="O1274" i="100"/>
  <c r="I1274" i="100"/>
  <c r="K1274" i="100" s="1"/>
  <c r="O1273" i="100"/>
  <c r="K1273" i="100"/>
  <c r="I1273" i="100"/>
  <c r="O1272" i="100"/>
  <c r="I1272" i="100"/>
  <c r="K1272" i="100" s="1"/>
  <c r="O1271" i="100"/>
  <c r="I1271" i="100"/>
  <c r="K1271" i="100" s="1"/>
  <c r="O1270" i="100"/>
  <c r="I1270" i="100"/>
  <c r="K1270" i="100" s="1"/>
  <c r="O1269" i="100"/>
  <c r="K1269" i="100"/>
  <c r="I1269" i="100"/>
  <c r="O1268" i="100"/>
  <c r="I1268" i="100"/>
  <c r="K1268" i="100" s="1"/>
  <c r="O1267" i="100"/>
  <c r="I1267" i="100"/>
  <c r="K1267" i="100" s="1"/>
  <c r="O1266" i="100"/>
  <c r="I1266" i="100"/>
  <c r="K1266" i="100" s="1"/>
  <c r="O1265" i="100"/>
  <c r="I1265" i="100"/>
  <c r="K1265" i="100" s="1"/>
  <c r="O1264" i="100"/>
  <c r="I1264" i="100"/>
  <c r="K1264" i="100" s="1"/>
  <c r="I1262" i="100"/>
  <c r="K1262" i="100" s="1"/>
  <c r="O1261" i="100"/>
  <c r="I1261" i="100"/>
  <c r="K1261" i="100" s="1"/>
  <c r="I1260" i="100"/>
  <c r="K1260" i="100" s="1"/>
  <c r="O1259" i="100"/>
  <c r="I1259" i="100"/>
  <c r="K1259" i="100" s="1"/>
  <c r="O1258" i="100"/>
  <c r="I1258" i="100"/>
  <c r="K1258" i="100" s="1"/>
  <c r="O1257" i="100"/>
  <c r="I1257" i="100"/>
  <c r="K1257" i="100" s="1"/>
  <c r="O1256" i="100"/>
  <c r="I1256" i="100"/>
  <c r="K1256" i="100" s="1"/>
  <c r="O1255" i="100"/>
  <c r="I1255" i="100"/>
  <c r="K1255" i="100" s="1"/>
  <c r="O1254" i="100"/>
  <c r="K1254" i="100"/>
  <c r="I1254" i="100"/>
  <c r="O1253" i="100"/>
  <c r="K1253" i="100"/>
  <c r="I1253" i="100"/>
  <c r="O1252" i="100"/>
  <c r="I1252" i="100"/>
  <c r="K1252" i="100" s="1"/>
  <c r="O1251" i="100"/>
  <c r="I1251" i="100"/>
  <c r="K1251" i="100" s="1"/>
  <c r="O1250" i="100"/>
  <c r="K1250" i="100"/>
  <c r="I1250" i="100"/>
  <c r="O1249" i="100"/>
  <c r="I1249" i="100"/>
  <c r="K1249" i="100" s="1"/>
  <c r="O1248" i="100"/>
  <c r="K1248" i="100"/>
  <c r="I1248" i="100"/>
  <c r="O1247" i="100"/>
  <c r="I1247" i="100"/>
  <c r="K1247" i="100" s="1"/>
  <c r="O1246" i="100"/>
  <c r="I1246" i="100"/>
  <c r="K1246" i="100" s="1"/>
  <c r="O1245" i="100"/>
  <c r="I1245" i="100"/>
  <c r="K1245" i="100" s="1"/>
  <c r="O1244" i="100"/>
  <c r="I1244" i="100"/>
  <c r="K1244" i="100" s="1"/>
  <c r="O1243" i="100"/>
  <c r="I1243" i="100"/>
  <c r="K1243" i="100" s="1"/>
  <c r="O1242" i="100"/>
  <c r="I1242" i="100"/>
  <c r="K1242" i="100" s="1"/>
  <c r="O1241" i="100"/>
  <c r="I1241" i="100"/>
  <c r="K1241" i="100" s="1"/>
  <c r="O1240" i="100"/>
  <c r="I1240" i="100"/>
  <c r="K1240" i="100" s="1"/>
  <c r="O1239" i="100"/>
  <c r="I1239" i="100"/>
  <c r="K1239" i="100" s="1"/>
  <c r="O1238" i="100"/>
  <c r="I1238" i="100"/>
  <c r="K1238" i="100" s="1"/>
  <c r="O1237" i="100"/>
  <c r="K1237" i="100"/>
  <c r="I1237" i="100"/>
  <c r="O1236" i="100"/>
  <c r="I1236" i="100"/>
  <c r="K1236" i="100" s="1"/>
  <c r="O1235" i="100"/>
  <c r="I1235" i="100"/>
  <c r="K1235" i="100" s="1"/>
  <c r="O1234" i="100"/>
  <c r="I1234" i="100"/>
  <c r="K1234" i="100" s="1"/>
  <c r="O1233" i="100"/>
  <c r="I1233" i="100"/>
  <c r="K1233" i="100" s="1"/>
  <c r="O1232" i="100"/>
  <c r="I1232" i="100"/>
  <c r="K1232" i="100" s="1"/>
  <c r="O1231" i="100"/>
  <c r="I1231" i="100"/>
  <c r="K1231" i="100" s="1"/>
  <c r="O1230" i="100"/>
  <c r="K1230" i="100"/>
  <c r="I1230" i="100"/>
  <c r="O1229" i="100"/>
  <c r="K1229" i="100"/>
  <c r="I1229" i="100"/>
  <c r="O1228" i="100"/>
  <c r="I1228" i="100"/>
  <c r="K1228" i="100" s="1"/>
  <c r="O1227" i="100"/>
  <c r="I1227" i="100"/>
  <c r="K1227" i="100" s="1"/>
  <c r="K1225" i="100"/>
  <c r="I1225" i="100"/>
  <c r="O1224" i="100"/>
  <c r="I1224" i="100"/>
  <c r="K1224" i="100" s="1"/>
  <c r="I1223" i="100"/>
  <c r="K1223" i="100" s="1"/>
  <c r="O1222" i="100"/>
  <c r="I1222" i="100"/>
  <c r="K1222" i="100" s="1"/>
  <c r="O1221" i="100"/>
  <c r="I1221" i="100"/>
  <c r="K1221" i="100" s="1"/>
  <c r="O1220" i="100"/>
  <c r="I1220" i="100"/>
  <c r="K1220" i="100" s="1"/>
  <c r="O1219" i="100"/>
  <c r="K1219" i="100"/>
  <c r="I1219" i="100"/>
  <c r="O1218" i="100"/>
  <c r="I1218" i="100"/>
  <c r="K1218" i="100" s="1"/>
  <c r="O1217" i="100"/>
  <c r="I1217" i="100"/>
  <c r="K1217" i="100" s="1"/>
  <c r="O1216" i="100"/>
  <c r="I1216" i="100"/>
  <c r="K1216" i="100" s="1"/>
  <c r="O1215" i="100"/>
  <c r="K1215" i="100"/>
  <c r="I1215" i="100"/>
  <c r="O1214" i="100"/>
  <c r="K1214" i="100"/>
  <c r="I1214" i="100"/>
  <c r="O1213" i="100"/>
  <c r="I1213" i="100"/>
  <c r="K1213" i="100" s="1"/>
  <c r="O1212" i="100"/>
  <c r="I1212" i="100"/>
  <c r="K1212" i="100" s="1"/>
  <c r="O1211" i="100"/>
  <c r="I1211" i="100"/>
  <c r="K1211" i="100" s="1"/>
  <c r="O1210" i="100"/>
  <c r="I1210" i="100"/>
  <c r="K1210" i="100" s="1"/>
  <c r="O1209" i="100"/>
  <c r="I1209" i="100"/>
  <c r="K1209" i="100" s="1"/>
  <c r="O1208" i="100"/>
  <c r="I1208" i="100"/>
  <c r="K1208" i="100" s="1"/>
  <c r="O1207" i="100"/>
  <c r="K1207" i="100"/>
  <c r="I1207" i="100"/>
  <c r="O1206" i="100"/>
  <c r="K1206" i="100"/>
  <c r="I1206" i="100"/>
  <c r="O1205" i="100"/>
  <c r="I1205" i="100"/>
  <c r="K1205" i="100" s="1"/>
  <c r="O1204" i="100"/>
  <c r="I1204" i="100"/>
  <c r="K1204" i="100" s="1"/>
  <c r="O1203" i="100"/>
  <c r="I1203" i="100"/>
  <c r="K1203" i="100" s="1"/>
  <c r="O1202" i="100"/>
  <c r="I1202" i="100"/>
  <c r="K1202" i="100" s="1"/>
  <c r="O1201" i="100"/>
  <c r="I1201" i="100"/>
  <c r="K1201" i="100" s="1"/>
  <c r="O1200" i="100"/>
  <c r="I1200" i="100"/>
  <c r="K1200" i="100" s="1"/>
  <c r="O1199" i="100"/>
  <c r="K1199" i="100"/>
  <c r="I1199" i="100"/>
  <c r="O1198" i="100"/>
  <c r="K1198" i="100"/>
  <c r="I1198" i="100"/>
  <c r="O1197" i="100"/>
  <c r="I1197" i="100"/>
  <c r="K1197" i="100" s="1"/>
  <c r="O1196" i="100"/>
  <c r="I1196" i="100"/>
  <c r="K1196" i="100" s="1"/>
  <c r="O1195" i="100"/>
  <c r="K1195" i="100"/>
  <c r="I1195" i="100"/>
  <c r="O1194" i="100"/>
  <c r="I1194" i="100"/>
  <c r="K1194" i="100" s="1"/>
  <c r="O1193" i="100"/>
  <c r="I1193" i="100"/>
  <c r="K1193" i="100" s="1"/>
  <c r="O1192" i="100"/>
  <c r="I1192" i="100"/>
  <c r="K1192" i="100" s="1"/>
  <c r="O1191" i="100"/>
  <c r="K1191" i="100"/>
  <c r="I1191" i="100"/>
  <c r="O1190" i="100"/>
  <c r="I1190" i="100"/>
  <c r="K1190" i="100" s="1"/>
  <c r="I1188" i="100"/>
  <c r="K1188" i="100" s="1"/>
  <c r="O1187" i="100"/>
  <c r="K1187" i="100"/>
  <c r="I1187" i="100"/>
  <c r="I1186" i="100"/>
  <c r="K1186" i="100" s="1"/>
  <c r="O1185" i="100"/>
  <c r="I1185" i="100"/>
  <c r="K1185" i="100" s="1"/>
  <c r="O1184" i="100"/>
  <c r="K1184" i="100"/>
  <c r="I1184" i="100"/>
  <c r="O1183" i="100"/>
  <c r="I1183" i="100"/>
  <c r="K1183" i="100" s="1"/>
  <c r="O1182" i="100"/>
  <c r="I1182" i="100"/>
  <c r="K1182" i="100" s="1"/>
  <c r="O1181" i="100"/>
  <c r="I1181" i="100"/>
  <c r="K1181" i="100" s="1"/>
  <c r="O1180" i="100"/>
  <c r="I1180" i="100"/>
  <c r="K1180" i="100" s="1"/>
  <c r="O1179" i="100"/>
  <c r="I1179" i="100"/>
  <c r="K1179" i="100" s="1"/>
  <c r="O1178" i="100"/>
  <c r="K1178" i="100"/>
  <c r="I1178" i="100"/>
  <c r="O1177" i="100"/>
  <c r="I1177" i="100"/>
  <c r="K1177" i="100" s="1"/>
  <c r="O1176" i="100"/>
  <c r="K1176" i="100"/>
  <c r="I1176" i="100"/>
  <c r="O1175" i="100"/>
  <c r="I1175" i="100"/>
  <c r="K1175" i="100" s="1"/>
  <c r="O1174" i="100"/>
  <c r="I1174" i="100"/>
  <c r="K1174" i="100" s="1"/>
  <c r="O1173" i="100"/>
  <c r="I1173" i="100"/>
  <c r="K1173" i="100" s="1"/>
  <c r="O1172" i="100"/>
  <c r="I1172" i="100"/>
  <c r="K1172" i="100" s="1"/>
  <c r="O1171" i="100"/>
  <c r="I1171" i="100"/>
  <c r="K1171" i="100" s="1"/>
  <c r="O1170" i="100"/>
  <c r="I1170" i="100"/>
  <c r="K1170" i="100" s="1"/>
  <c r="O1169" i="100"/>
  <c r="I1169" i="100"/>
  <c r="K1169" i="100" s="1"/>
  <c r="O1168" i="100"/>
  <c r="I1168" i="100"/>
  <c r="K1168" i="100" s="1"/>
  <c r="O1167" i="100"/>
  <c r="I1167" i="100"/>
  <c r="K1167" i="100" s="1"/>
  <c r="O1166" i="100"/>
  <c r="I1166" i="100"/>
  <c r="K1166" i="100" s="1"/>
  <c r="O1165" i="100"/>
  <c r="I1165" i="100"/>
  <c r="K1165" i="100" s="1"/>
  <c r="O1164" i="100"/>
  <c r="I1164" i="100"/>
  <c r="K1164" i="100" s="1"/>
  <c r="O1163" i="100"/>
  <c r="I1163" i="100"/>
  <c r="K1163" i="100" s="1"/>
  <c r="O1162" i="100"/>
  <c r="I1162" i="100"/>
  <c r="K1162" i="100" s="1"/>
  <c r="O1161" i="100"/>
  <c r="I1161" i="100"/>
  <c r="K1161" i="100" s="1"/>
  <c r="O1160" i="100"/>
  <c r="I1160" i="100"/>
  <c r="K1160" i="100" s="1"/>
  <c r="O1159" i="100"/>
  <c r="I1159" i="100"/>
  <c r="K1159" i="100" s="1"/>
  <c r="O1158" i="100"/>
  <c r="I1158" i="100"/>
  <c r="K1158" i="100" s="1"/>
  <c r="O1157" i="100"/>
  <c r="K1157" i="100"/>
  <c r="I1157" i="100"/>
  <c r="O1156" i="100"/>
  <c r="K1156" i="100"/>
  <c r="I1156" i="100"/>
  <c r="O1155" i="100"/>
  <c r="I1155" i="100"/>
  <c r="K1155" i="100" s="1"/>
  <c r="O1154" i="100"/>
  <c r="I1154" i="100"/>
  <c r="K1154" i="100" s="1"/>
  <c r="O1153" i="100"/>
  <c r="I1153" i="100"/>
  <c r="K1153" i="100" s="1"/>
  <c r="I1151" i="100"/>
  <c r="K1151" i="100" s="1"/>
  <c r="O1150" i="100"/>
  <c r="I1150" i="100"/>
  <c r="K1150" i="100" s="1"/>
  <c r="I1149" i="100"/>
  <c r="K1149" i="100" s="1"/>
  <c r="O1148" i="100"/>
  <c r="I1148" i="100"/>
  <c r="K1148" i="100" s="1"/>
  <c r="O1147" i="100"/>
  <c r="I1147" i="100"/>
  <c r="K1147" i="100" s="1"/>
  <c r="O1146" i="100"/>
  <c r="I1146" i="100"/>
  <c r="K1146" i="100" s="1"/>
  <c r="O1145" i="100"/>
  <c r="I1145" i="100"/>
  <c r="K1145" i="100" s="1"/>
  <c r="O1144" i="100"/>
  <c r="I1144" i="100"/>
  <c r="K1144" i="100" s="1"/>
  <c r="O1143" i="100"/>
  <c r="I1143" i="100"/>
  <c r="K1143" i="100" s="1"/>
  <c r="O1142" i="100"/>
  <c r="I1142" i="100"/>
  <c r="K1142" i="100" s="1"/>
  <c r="O1141" i="100"/>
  <c r="K1141" i="100"/>
  <c r="I1141" i="100"/>
  <c r="O1140" i="100"/>
  <c r="K1140" i="100"/>
  <c r="I1140" i="100"/>
  <c r="O1139" i="100"/>
  <c r="I1139" i="100"/>
  <c r="K1139" i="100" s="1"/>
  <c r="O1138" i="100"/>
  <c r="I1138" i="100"/>
  <c r="K1138" i="100" s="1"/>
  <c r="O1137" i="100"/>
  <c r="K1137" i="100"/>
  <c r="I1137" i="100"/>
  <c r="O1136" i="100"/>
  <c r="K1136" i="100"/>
  <c r="I1136" i="100"/>
  <c r="O1135" i="100"/>
  <c r="I1135" i="100"/>
  <c r="K1135" i="100" s="1"/>
  <c r="O1134" i="100"/>
  <c r="K1134" i="100"/>
  <c r="I1134" i="100"/>
  <c r="O1133" i="100"/>
  <c r="I1133" i="100"/>
  <c r="K1133" i="100" s="1"/>
  <c r="O1132" i="100"/>
  <c r="I1132" i="100"/>
  <c r="K1132" i="100" s="1"/>
  <c r="O1131" i="100"/>
  <c r="K1131" i="100"/>
  <c r="I1131" i="100"/>
  <c r="O1130" i="100"/>
  <c r="I1130" i="100"/>
  <c r="K1130" i="100" s="1"/>
  <c r="O1129" i="100"/>
  <c r="I1129" i="100"/>
  <c r="K1129" i="100" s="1"/>
  <c r="O1128" i="100"/>
  <c r="I1128" i="100"/>
  <c r="K1128" i="100" s="1"/>
  <c r="O1127" i="100"/>
  <c r="I1127" i="100"/>
  <c r="K1127" i="100" s="1"/>
  <c r="O1126" i="100"/>
  <c r="I1126" i="100"/>
  <c r="K1126" i="100" s="1"/>
  <c r="O1125" i="100"/>
  <c r="K1125" i="100"/>
  <c r="I1125" i="100"/>
  <c r="O1124" i="100"/>
  <c r="I1124" i="100"/>
  <c r="K1124" i="100" s="1"/>
  <c r="O1123" i="100"/>
  <c r="I1123" i="100"/>
  <c r="K1123" i="100" s="1"/>
  <c r="O1122" i="100"/>
  <c r="I1122" i="100"/>
  <c r="K1122" i="100" s="1"/>
  <c r="O1121" i="100"/>
  <c r="K1121" i="100"/>
  <c r="I1121" i="100"/>
  <c r="O1120" i="100"/>
  <c r="I1120" i="100"/>
  <c r="K1120" i="100" s="1"/>
  <c r="O1119" i="100"/>
  <c r="I1119" i="100"/>
  <c r="K1119" i="100" s="1"/>
  <c r="O1118" i="100"/>
  <c r="K1118" i="100"/>
  <c r="I1118" i="100"/>
  <c r="O1117" i="100"/>
  <c r="K1117" i="100"/>
  <c r="I1117" i="100"/>
  <c r="O1116" i="100"/>
  <c r="I1116" i="100"/>
  <c r="K1116" i="100" s="1"/>
  <c r="I1114" i="100"/>
  <c r="K1114" i="100" s="1"/>
  <c r="O1113" i="100"/>
  <c r="I1113" i="100"/>
  <c r="K1113" i="100" s="1"/>
  <c r="I1112" i="100"/>
  <c r="K1112" i="100" s="1"/>
  <c r="O1111" i="100"/>
  <c r="I1111" i="100"/>
  <c r="K1111" i="100" s="1"/>
  <c r="O1110" i="100"/>
  <c r="K1110" i="100"/>
  <c r="I1110" i="100"/>
  <c r="O1109" i="100"/>
  <c r="I1109" i="100"/>
  <c r="K1109" i="100" s="1"/>
  <c r="O1108" i="100"/>
  <c r="I1108" i="100"/>
  <c r="K1108" i="100" s="1"/>
  <c r="O1107" i="100"/>
  <c r="I1107" i="100"/>
  <c r="K1107" i="100" s="1"/>
  <c r="O1106" i="100"/>
  <c r="K1106" i="100"/>
  <c r="I1106" i="100"/>
  <c r="O1105" i="100"/>
  <c r="I1105" i="100"/>
  <c r="K1105" i="100" s="1"/>
  <c r="O1104" i="100"/>
  <c r="I1104" i="100"/>
  <c r="K1104" i="100" s="1"/>
  <c r="O1103" i="100"/>
  <c r="I1103" i="100"/>
  <c r="K1103" i="100" s="1"/>
  <c r="O1102" i="100"/>
  <c r="K1102" i="100"/>
  <c r="I1102" i="100"/>
  <c r="O1101" i="100"/>
  <c r="I1101" i="100"/>
  <c r="K1101" i="100" s="1"/>
  <c r="O1100" i="100"/>
  <c r="K1100" i="100"/>
  <c r="I1100" i="100"/>
  <c r="O1099" i="100"/>
  <c r="I1099" i="100"/>
  <c r="K1099" i="100" s="1"/>
  <c r="O1098" i="100"/>
  <c r="I1098" i="100"/>
  <c r="K1098" i="100" s="1"/>
  <c r="O1097" i="100"/>
  <c r="K1097" i="100"/>
  <c r="I1097" i="100"/>
  <c r="O1096" i="100"/>
  <c r="I1096" i="100"/>
  <c r="K1096" i="100" s="1"/>
  <c r="O1095" i="100"/>
  <c r="I1095" i="100"/>
  <c r="K1095" i="100" s="1"/>
  <c r="O1094" i="100"/>
  <c r="I1094" i="100"/>
  <c r="K1094" i="100" s="1"/>
  <c r="O1093" i="100"/>
  <c r="I1093" i="100"/>
  <c r="K1093" i="100" s="1"/>
  <c r="O1092" i="100"/>
  <c r="I1092" i="100"/>
  <c r="K1092" i="100" s="1"/>
  <c r="O1091" i="100"/>
  <c r="I1091" i="100"/>
  <c r="K1091" i="100" s="1"/>
  <c r="O1090" i="100"/>
  <c r="I1090" i="100"/>
  <c r="K1090" i="100" s="1"/>
  <c r="O1089" i="100"/>
  <c r="I1089" i="100"/>
  <c r="K1089" i="100" s="1"/>
  <c r="O1088" i="100"/>
  <c r="I1088" i="100"/>
  <c r="K1088" i="100" s="1"/>
  <c r="O1087" i="100"/>
  <c r="I1087" i="100"/>
  <c r="K1087" i="100" s="1"/>
  <c r="O1086" i="100"/>
  <c r="K1086" i="100"/>
  <c r="I1086" i="100"/>
  <c r="O1085" i="100"/>
  <c r="I1085" i="100"/>
  <c r="K1085" i="100" s="1"/>
  <c r="O1084" i="100"/>
  <c r="I1084" i="100"/>
  <c r="K1084" i="100" s="1"/>
  <c r="O1083" i="100"/>
  <c r="I1083" i="100"/>
  <c r="K1083" i="100" s="1"/>
  <c r="O1082" i="100"/>
  <c r="I1082" i="100"/>
  <c r="K1082" i="100" s="1"/>
  <c r="O1081" i="100"/>
  <c r="K1081" i="100"/>
  <c r="I1081" i="100"/>
  <c r="O1080" i="100"/>
  <c r="I1080" i="100"/>
  <c r="K1080" i="100" s="1"/>
  <c r="O1079" i="100"/>
  <c r="I1079" i="100"/>
  <c r="K1079" i="100" s="1"/>
  <c r="I1077" i="100"/>
  <c r="K1077" i="100" s="1"/>
  <c r="O1076" i="100"/>
  <c r="I1076" i="100"/>
  <c r="K1076" i="100" s="1"/>
  <c r="K1075" i="100"/>
  <c r="I1075" i="100"/>
  <c r="O1074" i="100"/>
  <c r="I1074" i="100"/>
  <c r="K1074" i="100" s="1"/>
  <c r="O1073" i="100"/>
  <c r="I1073" i="100"/>
  <c r="K1073" i="100" s="1"/>
  <c r="O1072" i="100"/>
  <c r="I1072" i="100"/>
  <c r="K1072" i="100" s="1"/>
  <c r="O1071" i="100"/>
  <c r="K1071" i="100"/>
  <c r="I1071" i="100"/>
  <c r="O1070" i="100"/>
  <c r="I1070" i="100"/>
  <c r="K1070" i="100" s="1"/>
  <c r="O1069" i="100"/>
  <c r="I1069" i="100"/>
  <c r="K1069" i="100" s="1"/>
  <c r="O1068" i="100"/>
  <c r="I1068" i="100"/>
  <c r="K1068" i="100" s="1"/>
  <c r="O1067" i="100"/>
  <c r="I1067" i="100"/>
  <c r="K1067" i="100" s="1"/>
  <c r="O1066" i="100"/>
  <c r="I1066" i="100"/>
  <c r="K1066" i="100" s="1"/>
  <c r="O1065" i="100"/>
  <c r="K1065" i="100"/>
  <c r="I1065" i="100"/>
  <c r="O1064" i="100"/>
  <c r="I1064" i="100"/>
  <c r="K1064" i="100" s="1"/>
  <c r="O1063" i="100"/>
  <c r="I1063" i="100"/>
  <c r="K1063" i="100" s="1"/>
  <c r="O1062" i="100"/>
  <c r="I1062" i="100"/>
  <c r="K1062" i="100" s="1"/>
  <c r="O1061" i="100"/>
  <c r="K1061" i="100"/>
  <c r="I1061" i="100"/>
  <c r="O1060" i="100"/>
  <c r="I1060" i="100"/>
  <c r="K1060" i="100" s="1"/>
  <c r="O1059" i="100"/>
  <c r="K1059" i="100"/>
  <c r="I1059" i="100"/>
  <c r="O1058" i="100"/>
  <c r="K1058" i="100"/>
  <c r="I1058" i="100"/>
  <c r="O1057" i="100"/>
  <c r="I1057" i="100"/>
  <c r="K1057" i="100" s="1"/>
  <c r="O1056" i="100"/>
  <c r="I1056" i="100"/>
  <c r="K1056" i="100" s="1"/>
  <c r="O1055" i="100"/>
  <c r="K1055" i="100"/>
  <c r="I1055" i="100"/>
  <c r="O1054" i="100"/>
  <c r="I1054" i="100"/>
  <c r="K1054" i="100" s="1"/>
  <c r="O1053" i="100"/>
  <c r="I1053" i="100"/>
  <c r="K1053" i="100" s="1"/>
  <c r="O1052" i="100"/>
  <c r="I1052" i="100"/>
  <c r="K1052" i="100" s="1"/>
  <c r="O1051" i="100"/>
  <c r="I1051" i="100"/>
  <c r="K1051" i="100" s="1"/>
  <c r="O1050" i="100"/>
  <c r="I1050" i="100"/>
  <c r="K1050" i="100" s="1"/>
  <c r="O1049" i="100"/>
  <c r="I1049" i="100"/>
  <c r="K1049" i="100" s="1"/>
  <c r="O1048" i="100"/>
  <c r="I1048" i="100"/>
  <c r="K1048" i="100" s="1"/>
  <c r="O1047" i="100"/>
  <c r="I1047" i="100"/>
  <c r="K1047" i="100" s="1"/>
  <c r="O1046" i="100"/>
  <c r="I1046" i="100"/>
  <c r="K1046" i="100" s="1"/>
  <c r="O1045" i="100"/>
  <c r="I1045" i="100"/>
  <c r="K1045" i="100" s="1"/>
  <c r="O1044" i="100"/>
  <c r="I1044" i="100"/>
  <c r="K1044" i="100" s="1"/>
  <c r="O1043" i="100"/>
  <c r="I1043" i="100"/>
  <c r="K1043" i="100" s="1"/>
  <c r="O1042" i="100"/>
  <c r="K1042" i="100"/>
  <c r="I1042" i="100"/>
  <c r="I1040" i="100"/>
  <c r="K1040" i="100" s="1"/>
  <c r="O1039" i="100"/>
  <c r="K1039" i="100"/>
  <c r="I1039" i="100"/>
  <c r="I1038" i="100"/>
  <c r="K1038" i="100" s="1"/>
  <c r="O1037" i="100"/>
  <c r="I1037" i="100"/>
  <c r="K1037" i="100" s="1"/>
  <c r="O1036" i="100"/>
  <c r="K1036" i="100"/>
  <c r="I1036" i="100"/>
  <c r="O1035" i="100"/>
  <c r="I1035" i="100"/>
  <c r="K1035" i="100" s="1"/>
  <c r="O1034" i="100"/>
  <c r="I1034" i="100"/>
  <c r="K1034" i="100" s="1"/>
  <c r="O1033" i="100"/>
  <c r="I1033" i="100"/>
  <c r="K1033" i="100" s="1"/>
  <c r="O1032" i="100"/>
  <c r="I1032" i="100"/>
  <c r="K1032" i="100" s="1"/>
  <c r="O1031" i="100"/>
  <c r="I1031" i="100"/>
  <c r="K1031" i="100" s="1"/>
  <c r="O1030" i="100"/>
  <c r="K1030" i="100"/>
  <c r="I1030" i="100"/>
  <c r="O1029" i="100"/>
  <c r="I1029" i="100"/>
  <c r="K1029" i="100" s="1"/>
  <c r="O1028" i="100"/>
  <c r="I1028" i="100"/>
  <c r="K1028" i="100" s="1"/>
  <c r="O1027" i="100"/>
  <c r="K1027" i="100"/>
  <c r="I1027" i="100"/>
  <c r="O1026" i="100"/>
  <c r="I1026" i="100"/>
  <c r="K1026" i="100" s="1"/>
  <c r="O1025" i="100"/>
  <c r="I1025" i="100"/>
  <c r="K1025" i="100" s="1"/>
  <c r="O1024" i="100"/>
  <c r="I1024" i="100"/>
  <c r="K1024" i="100" s="1"/>
  <c r="O1023" i="100"/>
  <c r="I1023" i="100"/>
  <c r="K1023" i="100" s="1"/>
  <c r="O1022" i="100"/>
  <c r="I1022" i="100"/>
  <c r="K1022" i="100" s="1"/>
  <c r="O1021" i="100"/>
  <c r="I1021" i="100"/>
  <c r="K1021" i="100" s="1"/>
  <c r="O1020" i="100"/>
  <c r="K1020" i="100"/>
  <c r="I1020" i="100"/>
  <c r="O1019" i="100"/>
  <c r="K1019" i="100"/>
  <c r="I1019" i="100"/>
  <c r="O1018" i="100"/>
  <c r="K1018" i="100"/>
  <c r="I1018" i="100"/>
  <c r="O1017" i="100"/>
  <c r="I1017" i="100"/>
  <c r="K1017" i="100" s="1"/>
  <c r="O1016" i="100"/>
  <c r="I1016" i="100"/>
  <c r="K1016" i="100" s="1"/>
  <c r="O1015" i="100"/>
  <c r="I1015" i="100"/>
  <c r="K1015" i="100" s="1"/>
  <c r="O1014" i="100"/>
  <c r="I1014" i="100"/>
  <c r="K1014" i="100" s="1"/>
  <c r="O1013" i="100"/>
  <c r="I1013" i="100"/>
  <c r="K1013" i="100" s="1"/>
  <c r="O1012" i="100"/>
  <c r="I1012" i="100"/>
  <c r="K1012" i="100" s="1"/>
  <c r="O1011" i="100"/>
  <c r="I1011" i="100"/>
  <c r="K1011" i="100" s="1"/>
  <c r="O1010" i="100"/>
  <c r="I1010" i="100"/>
  <c r="K1010" i="100" s="1"/>
  <c r="O1009" i="100"/>
  <c r="I1009" i="100"/>
  <c r="K1009" i="100" s="1"/>
  <c r="O1008" i="100"/>
  <c r="I1008" i="100"/>
  <c r="K1008" i="100" s="1"/>
  <c r="O1007" i="100"/>
  <c r="I1007" i="100"/>
  <c r="K1007" i="100" s="1"/>
  <c r="O1006" i="100"/>
  <c r="I1006" i="100"/>
  <c r="K1006" i="100" s="1"/>
  <c r="O1005" i="100"/>
  <c r="I1005" i="100"/>
  <c r="K1005" i="100" s="1"/>
  <c r="I1003" i="100"/>
  <c r="K1003" i="100" s="1"/>
  <c r="O1002" i="100"/>
  <c r="I1002" i="100"/>
  <c r="K1002" i="100" s="1"/>
  <c r="I1001" i="100"/>
  <c r="K1001" i="100" s="1"/>
  <c r="O1000" i="100"/>
  <c r="I1000" i="100"/>
  <c r="K1000" i="100" s="1"/>
  <c r="O999" i="100"/>
  <c r="I999" i="100"/>
  <c r="K999" i="100" s="1"/>
  <c r="O998" i="100"/>
  <c r="I998" i="100"/>
  <c r="K998" i="100" s="1"/>
  <c r="O997" i="100"/>
  <c r="I997" i="100"/>
  <c r="K997" i="100" s="1"/>
  <c r="O996" i="100"/>
  <c r="K996" i="100"/>
  <c r="I996" i="100"/>
  <c r="O995" i="100"/>
  <c r="I995" i="100"/>
  <c r="K995" i="100" s="1"/>
  <c r="O994" i="100"/>
  <c r="I994" i="100"/>
  <c r="K994" i="100" s="1"/>
  <c r="O993" i="100"/>
  <c r="I993" i="100"/>
  <c r="K993" i="100" s="1"/>
  <c r="O992" i="100"/>
  <c r="I992" i="100"/>
  <c r="K992" i="100" s="1"/>
  <c r="O991" i="100"/>
  <c r="I991" i="100"/>
  <c r="K991" i="100" s="1"/>
  <c r="O990" i="100"/>
  <c r="I990" i="100"/>
  <c r="K990" i="100" s="1"/>
  <c r="O989" i="100"/>
  <c r="I989" i="100"/>
  <c r="K989" i="100" s="1"/>
  <c r="O988" i="100"/>
  <c r="K988" i="100"/>
  <c r="I988" i="100"/>
  <c r="O987" i="100"/>
  <c r="I987" i="100"/>
  <c r="K987" i="100" s="1"/>
  <c r="O986" i="100"/>
  <c r="I986" i="100"/>
  <c r="K986" i="100" s="1"/>
  <c r="O985" i="100"/>
  <c r="K985" i="100"/>
  <c r="I985" i="100"/>
  <c r="O984" i="100"/>
  <c r="I984" i="100"/>
  <c r="K984" i="100" s="1"/>
  <c r="O983" i="100"/>
  <c r="I983" i="100"/>
  <c r="K983" i="100" s="1"/>
  <c r="O982" i="100"/>
  <c r="I982" i="100"/>
  <c r="K982" i="100" s="1"/>
  <c r="O981" i="100"/>
  <c r="K981" i="100"/>
  <c r="I981" i="100"/>
  <c r="O980" i="100"/>
  <c r="I980" i="100"/>
  <c r="K980" i="100" s="1"/>
  <c r="O979" i="100"/>
  <c r="I979" i="100"/>
  <c r="K979" i="100" s="1"/>
  <c r="O978" i="100"/>
  <c r="K978" i="100"/>
  <c r="I978" i="100"/>
  <c r="O977" i="100"/>
  <c r="I977" i="100"/>
  <c r="K977" i="100" s="1"/>
  <c r="O976" i="100"/>
  <c r="I976" i="100"/>
  <c r="K976" i="100" s="1"/>
  <c r="O975" i="100"/>
  <c r="I975" i="100"/>
  <c r="K975" i="100" s="1"/>
  <c r="O974" i="100"/>
  <c r="I974" i="100"/>
  <c r="K974" i="100" s="1"/>
  <c r="O973" i="100"/>
  <c r="I973" i="100"/>
  <c r="K973" i="100" s="1"/>
  <c r="O972" i="100"/>
  <c r="I972" i="100"/>
  <c r="K972" i="100" s="1"/>
  <c r="O971" i="100"/>
  <c r="I971" i="100"/>
  <c r="K971" i="100" s="1"/>
  <c r="O970" i="100"/>
  <c r="I970" i="100"/>
  <c r="K970" i="100" s="1"/>
  <c r="O969" i="100"/>
  <c r="I969" i="100"/>
  <c r="K969" i="100" s="1"/>
  <c r="O968" i="100"/>
  <c r="I968" i="100"/>
  <c r="K968" i="100" s="1"/>
  <c r="I966" i="100"/>
  <c r="K966" i="100" s="1"/>
  <c r="O965" i="100"/>
  <c r="I965" i="100"/>
  <c r="K965" i="100" s="1"/>
  <c r="I964" i="100"/>
  <c r="K964" i="100" s="1"/>
  <c r="O963" i="100"/>
  <c r="I963" i="100"/>
  <c r="K963" i="100" s="1"/>
  <c r="O962" i="100"/>
  <c r="K962" i="100"/>
  <c r="I962" i="100"/>
  <c r="O961" i="100"/>
  <c r="I961" i="100"/>
  <c r="K961" i="100" s="1"/>
  <c r="O960" i="100"/>
  <c r="I960" i="100"/>
  <c r="K960" i="100" s="1"/>
  <c r="O959" i="100"/>
  <c r="I959" i="100"/>
  <c r="K959" i="100" s="1"/>
  <c r="O958" i="100"/>
  <c r="K958" i="100"/>
  <c r="I958" i="100"/>
  <c r="O957" i="100"/>
  <c r="I957" i="100"/>
  <c r="K957" i="100" s="1"/>
  <c r="O956" i="100"/>
  <c r="I956" i="100"/>
  <c r="K956" i="100" s="1"/>
  <c r="O955" i="100"/>
  <c r="K955" i="100"/>
  <c r="I955" i="100"/>
  <c r="O954" i="100"/>
  <c r="K954" i="100"/>
  <c r="I954" i="100"/>
  <c r="O953" i="100"/>
  <c r="I953" i="100"/>
  <c r="K953" i="100" s="1"/>
  <c r="O952" i="100"/>
  <c r="K952" i="100"/>
  <c r="I952" i="100"/>
  <c r="O951" i="100"/>
  <c r="I951" i="100"/>
  <c r="K951" i="100" s="1"/>
  <c r="O950" i="100"/>
  <c r="I950" i="100"/>
  <c r="K950" i="100" s="1"/>
  <c r="O949" i="100"/>
  <c r="K949" i="100"/>
  <c r="I949" i="100"/>
  <c r="O948" i="100"/>
  <c r="I948" i="100"/>
  <c r="K948" i="100" s="1"/>
  <c r="O947" i="100"/>
  <c r="I947" i="100"/>
  <c r="K947" i="100" s="1"/>
  <c r="O946" i="100"/>
  <c r="K946" i="100"/>
  <c r="I946" i="100"/>
  <c r="O945" i="100"/>
  <c r="I945" i="100"/>
  <c r="K945" i="100" s="1"/>
  <c r="O944" i="100"/>
  <c r="I944" i="100"/>
  <c r="K944" i="100" s="1"/>
  <c r="O943" i="100"/>
  <c r="I943" i="100"/>
  <c r="K943" i="100" s="1"/>
  <c r="O942" i="100"/>
  <c r="K942" i="100"/>
  <c r="I942" i="100"/>
  <c r="O941" i="100"/>
  <c r="I941" i="100"/>
  <c r="K941" i="100" s="1"/>
  <c r="O940" i="100"/>
  <c r="I940" i="100"/>
  <c r="K940" i="100" s="1"/>
  <c r="O939" i="100"/>
  <c r="I939" i="100"/>
  <c r="K939" i="100" s="1"/>
  <c r="O938" i="100"/>
  <c r="I938" i="100"/>
  <c r="K938" i="100" s="1"/>
  <c r="O937" i="100"/>
  <c r="I937" i="100"/>
  <c r="K937" i="100" s="1"/>
  <c r="O936" i="100"/>
  <c r="I936" i="100"/>
  <c r="K936" i="100" s="1"/>
  <c r="O935" i="100"/>
  <c r="I935" i="100"/>
  <c r="K935" i="100" s="1"/>
  <c r="O934" i="100"/>
  <c r="I934" i="100"/>
  <c r="K934" i="100" s="1"/>
  <c r="O933" i="100"/>
  <c r="I933" i="100"/>
  <c r="K933" i="100" s="1"/>
  <c r="O932" i="100"/>
  <c r="I932" i="100"/>
  <c r="K932" i="100" s="1"/>
  <c r="O931" i="100"/>
  <c r="I931" i="100"/>
  <c r="K931" i="100" s="1"/>
  <c r="I929" i="100"/>
  <c r="K929" i="100" s="1"/>
  <c r="O928" i="100"/>
  <c r="I928" i="100"/>
  <c r="K928" i="100" s="1"/>
  <c r="I927" i="100"/>
  <c r="K927" i="100" s="1"/>
  <c r="O926" i="100"/>
  <c r="I926" i="100"/>
  <c r="K926" i="100" s="1"/>
  <c r="O925" i="100"/>
  <c r="I925" i="100"/>
  <c r="K925" i="100" s="1"/>
  <c r="O924" i="100"/>
  <c r="I924" i="100"/>
  <c r="K924" i="100" s="1"/>
  <c r="O923" i="100"/>
  <c r="K923" i="100"/>
  <c r="I923" i="100"/>
  <c r="O922" i="100"/>
  <c r="I922" i="100"/>
  <c r="K922" i="100" s="1"/>
  <c r="O921" i="100"/>
  <c r="I921" i="100"/>
  <c r="K921" i="100" s="1"/>
  <c r="O920" i="100"/>
  <c r="I920" i="100"/>
  <c r="K920" i="100" s="1"/>
  <c r="O919" i="100"/>
  <c r="I919" i="100"/>
  <c r="K919" i="100" s="1"/>
  <c r="O918" i="100"/>
  <c r="I918" i="100"/>
  <c r="K918" i="100" s="1"/>
  <c r="O917" i="100"/>
  <c r="I917" i="100"/>
  <c r="K917" i="100" s="1"/>
  <c r="O916" i="100"/>
  <c r="I916" i="100"/>
  <c r="K916" i="100" s="1"/>
  <c r="O915" i="100"/>
  <c r="I915" i="100"/>
  <c r="K915" i="100" s="1"/>
  <c r="O914" i="100"/>
  <c r="I914" i="100"/>
  <c r="K914" i="100" s="1"/>
  <c r="O913" i="100"/>
  <c r="I913" i="100"/>
  <c r="K913" i="100" s="1"/>
  <c r="O912" i="100"/>
  <c r="K912" i="100"/>
  <c r="I912" i="100"/>
  <c r="O911" i="100"/>
  <c r="I911" i="100"/>
  <c r="K911" i="100" s="1"/>
  <c r="O910" i="100"/>
  <c r="I910" i="100"/>
  <c r="K910" i="100" s="1"/>
  <c r="O909" i="100"/>
  <c r="I909" i="100"/>
  <c r="K909" i="100" s="1"/>
  <c r="O908" i="100"/>
  <c r="I908" i="100"/>
  <c r="K908" i="100" s="1"/>
  <c r="O907" i="100"/>
  <c r="I907" i="100"/>
  <c r="K907" i="100" s="1"/>
  <c r="O906" i="100"/>
  <c r="I906" i="100"/>
  <c r="K906" i="100" s="1"/>
  <c r="O905" i="100"/>
  <c r="I905" i="100"/>
  <c r="K905" i="100" s="1"/>
  <c r="O904" i="100"/>
  <c r="I904" i="100"/>
  <c r="K904" i="100" s="1"/>
  <c r="O903" i="100"/>
  <c r="I903" i="100"/>
  <c r="K903" i="100" s="1"/>
  <c r="O902" i="100"/>
  <c r="I902" i="100"/>
  <c r="K902" i="100" s="1"/>
  <c r="O901" i="100"/>
  <c r="I901" i="100"/>
  <c r="K901" i="100" s="1"/>
  <c r="O900" i="100"/>
  <c r="I900" i="100"/>
  <c r="K900" i="100" s="1"/>
  <c r="O899" i="100"/>
  <c r="I899" i="100"/>
  <c r="K899" i="100" s="1"/>
  <c r="O898" i="100"/>
  <c r="I898" i="100"/>
  <c r="K898" i="100" s="1"/>
  <c r="O897" i="100"/>
  <c r="I897" i="100"/>
  <c r="K897" i="100" s="1"/>
  <c r="O896" i="100"/>
  <c r="K896" i="100"/>
  <c r="I896" i="100"/>
  <c r="O895" i="100"/>
  <c r="I895" i="100"/>
  <c r="K895" i="100" s="1"/>
  <c r="O894" i="100"/>
  <c r="I894" i="100"/>
  <c r="K894" i="100" s="1"/>
  <c r="I892" i="100"/>
  <c r="K892" i="100" s="1"/>
  <c r="O891" i="100"/>
  <c r="K891" i="100"/>
  <c r="I891" i="100"/>
  <c r="I890" i="100"/>
  <c r="K890" i="100" s="1"/>
  <c r="O889" i="100"/>
  <c r="I889" i="100"/>
  <c r="K889" i="100" s="1"/>
  <c r="O888" i="100"/>
  <c r="I888" i="100"/>
  <c r="K888" i="100" s="1"/>
  <c r="O887" i="100"/>
  <c r="I887" i="100"/>
  <c r="K887" i="100" s="1"/>
  <c r="O886" i="100"/>
  <c r="I886" i="100"/>
  <c r="K886" i="100" s="1"/>
  <c r="O885" i="100"/>
  <c r="I885" i="100"/>
  <c r="K885" i="100" s="1"/>
  <c r="O884" i="100"/>
  <c r="I884" i="100"/>
  <c r="K884" i="100" s="1"/>
  <c r="O883" i="100"/>
  <c r="I883" i="100"/>
  <c r="K883" i="100" s="1"/>
  <c r="O882" i="100"/>
  <c r="I882" i="100"/>
  <c r="K882" i="100" s="1"/>
  <c r="O881" i="100"/>
  <c r="I881" i="100"/>
  <c r="K881" i="100" s="1"/>
  <c r="O880" i="100"/>
  <c r="I880" i="100"/>
  <c r="K880" i="100" s="1"/>
  <c r="O879" i="100"/>
  <c r="I879" i="100"/>
  <c r="K879" i="100" s="1"/>
  <c r="O878" i="100"/>
  <c r="I878" i="100"/>
  <c r="K878" i="100" s="1"/>
  <c r="O877" i="100"/>
  <c r="I877" i="100"/>
  <c r="K877" i="100" s="1"/>
  <c r="O876" i="100"/>
  <c r="I876" i="100"/>
  <c r="K876" i="100" s="1"/>
  <c r="O875" i="100"/>
  <c r="I875" i="100"/>
  <c r="K875" i="100" s="1"/>
  <c r="O874" i="100"/>
  <c r="I874" i="100"/>
  <c r="K874" i="100" s="1"/>
  <c r="O873" i="100"/>
  <c r="K873" i="100"/>
  <c r="I873" i="100"/>
  <c r="O872" i="100"/>
  <c r="I872" i="100"/>
  <c r="K872" i="100" s="1"/>
  <c r="O871" i="100"/>
  <c r="I871" i="100"/>
  <c r="K871" i="100" s="1"/>
  <c r="O870" i="100"/>
  <c r="I870" i="100"/>
  <c r="K870" i="100" s="1"/>
  <c r="O869" i="100"/>
  <c r="I869" i="100"/>
  <c r="K869" i="100" s="1"/>
  <c r="O868" i="100"/>
  <c r="I868" i="100"/>
  <c r="K868" i="100" s="1"/>
  <c r="O867" i="100"/>
  <c r="K867" i="100"/>
  <c r="I867" i="100"/>
  <c r="O866" i="100"/>
  <c r="I866" i="100"/>
  <c r="K866" i="100" s="1"/>
  <c r="O865" i="100"/>
  <c r="I865" i="100"/>
  <c r="K865" i="100" s="1"/>
  <c r="O864" i="100"/>
  <c r="I864" i="100"/>
  <c r="K864" i="100" s="1"/>
  <c r="O863" i="100"/>
  <c r="I863" i="100"/>
  <c r="K863" i="100" s="1"/>
  <c r="O862" i="100"/>
  <c r="I862" i="100"/>
  <c r="K862" i="100" s="1"/>
  <c r="O861" i="100"/>
  <c r="I861" i="100"/>
  <c r="K861" i="100" s="1"/>
  <c r="O860" i="100"/>
  <c r="K860" i="100"/>
  <c r="I860" i="100"/>
  <c r="O859" i="100"/>
  <c r="I859" i="100"/>
  <c r="K859" i="100" s="1"/>
  <c r="O858" i="100"/>
  <c r="I858" i="100"/>
  <c r="K858" i="100" s="1"/>
  <c r="O857" i="100"/>
  <c r="I857" i="100"/>
  <c r="K857" i="100" s="1"/>
  <c r="K855" i="100"/>
  <c r="I855" i="100"/>
  <c r="O854" i="100"/>
  <c r="I854" i="100"/>
  <c r="K854" i="100" s="1"/>
  <c r="I853" i="100"/>
  <c r="K853" i="100" s="1"/>
  <c r="O852" i="100"/>
  <c r="I852" i="100"/>
  <c r="K852" i="100" s="1"/>
  <c r="O851" i="100"/>
  <c r="I851" i="100"/>
  <c r="K851" i="100" s="1"/>
  <c r="O850" i="100"/>
  <c r="I850" i="100"/>
  <c r="K850" i="100" s="1"/>
  <c r="O849" i="100"/>
  <c r="K849" i="100"/>
  <c r="I849" i="100"/>
  <c r="O848" i="100"/>
  <c r="I848" i="100"/>
  <c r="K848" i="100" s="1"/>
  <c r="O847" i="100"/>
  <c r="I847" i="100"/>
  <c r="K847" i="100" s="1"/>
  <c r="O846" i="100"/>
  <c r="I846" i="100"/>
  <c r="K846" i="100" s="1"/>
  <c r="O845" i="100"/>
  <c r="I845" i="100"/>
  <c r="K845" i="100" s="1"/>
  <c r="O844" i="100"/>
  <c r="I844" i="100"/>
  <c r="K844" i="100" s="1"/>
  <c r="O843" i="100"/>
  <c r="I843" i="100"/>
  <c r="K843" i="100" s="1"/>
  <c r="O842" i="100"/>
  <c r="I842" i="100"/>
  <c r="K842" i="100" s="1"/>
  <c r="O841" i="100"/>
  <c r="I841" i="100"/>
  <c r="K841" i="100" s="1"/>
  <c r="O840" i="100"/>
  <c r="I840" i="100"/>
  <c r="K840" i="100" s="1"/>
  <c r="O839" i="100"/>
  <c r="K839" i="100"/>
  <c r="I839" i="100"/>
  <c r="O838" i="100"/>
  <c r="I838" i="100"/>
  <c r="K838" i="100" s="1"/>
  <c r="O837" i="100"/>
  <c r="I837" i="100"/>
  <c r="K837" i="100" s="1"/>
  <c r="O836" i="100"/>
  <c r="I836" i="100"/>
  <c r="K836" i="100" s="1"/>
  <c r="O835" i="100"/>
  <c r="I835" i="100"/>
  <c r="K835" i="100" s="1"/>
  <c r="O834" i="100"/>
  <c r="I834" i="100"/>
  <c r="K834" i="100" s="1"/>
  <c r="O833" i="100"/>
  <c r="K833" i="100"/>
  <c r="I833" i="100"/>
  <c r="O832" i="100"/>
  <c r="I832" i="100"/>
  <c r="K832" i="100" s="1"/>
  <c r="O831" i="100"/>
  <c r="I831" i="100"/>
  <c r="K831" i="100" s="1"/>
  <c r="O830" i="100"/>
  <c r="I830" i="100"/>
  <c r="K830" i="100" s="1"/>
  <c r="O829" i="100"/>
  <c r="I829" i="100"/>
  <c r="K829" i="100" s="1"/>
  <c r="O828" i="100"/>
  <c r="I828" i="100"/>
  <c r="K828" i="100" s="1"/>
  <c r="O827" i="100"/>
  <c r="I827" i="100"/>
  <c r="K827" i="100" s="1"/>
  <c r="O826" i="100"/>
  <c r="I826" i="100"/>
  <c r="K826" i="100" s="1"/>
  <c r="O825" i="100"/>
  <c r="I825" i="100"/>
  <c r="K825" i="100" s="1"/>
  <c r="O824" i="100"/>
  <c r="I824" i="100"/>
  <c r="K824" i="100" s="1"/>
  <c r="O823" i="100"/>
  <c r="I823" i="100"/>
  <c r="K823" i="100" s="1"/>
  <c r="O822" i="100"/>
  <c r="I822" i="100"/>
  <c r="K822" i="100" s="1"/>
  <c r="O821" i="100"/>
  <c r="I821" i="100"/>
  <c r="K821" i="100" s="1"/>
  <c r="O820" i="100"/>
  <c r="I820" i="100"/>
  <c r="K820" i="100" s="1"/>
  <c r="I818" i="100"/>
  <c r="K818" i="100" s="1"/>
  <c r="O817" i="100"/>
  <c r="I817" i="100"/>
  <c r="K817" i="100" s="1"/>
  <c r="I816" i="100"/>
  <c r="K816" i="100" s="1"/>
  <c r="O815" i="100"/>
  <c r="K815" i="100"/>
  <c r="I815" i="100"/>
  <c r="O814" i="100"/>
  <c r="I814" i="100"/>
  <c r="K814" i="100" s="1"/>
  <c r="O813" i="100"/>
  <c r="I813" i="100"/>
  <c r="K813" i="100" s="1"/>
  <c r="O812" i="100"/>
  <c r="K812" i="100"/>
  <c r="I812" i="100"/>
  <c r="O811" i="100"/>
  <c r="I811" i="100"/>
  <c r="K811" i="100" s="1"/>
  <c r="O810" i="100"/>
  <c r="I810" i="100"/>
  <c r="K810" i="100" s="1"/>
  <c r="O809" i="100"/>
  <c r="I809" i="100"/>
  <c r="K809" i="100" s="1"/>
  <c r="O808" i="100"/>
  <c r="K808" i="100"/>
  <c r="I808" i="100"/>
  <c r="O807" i="100"/>
  <c r="I807" i="100"/>
  <c r="K807" i="100" s="1"/>
  <c r="O806" i="100"/>
  <c r="I806" i="100"/>
  <c r="K806" i="100" s="1"/>
  <c r="O805" i="100"/>
  <c r="K805" i="100"/>
  <c r="I805" i="100"/>
  <c r="O804" i="100"/>
  <c r="K804" i="100"/>
  <c r="I804" i="100"/>
  <c r="O803" i="100"/>
  <c r="I803" i="100"/>
  <c r="K803" i="100" s="1"/>
  <c r="O802" i="100"/>
  <c r="I802" i="100"/>
  <c r="K802" i="100" s="1"/>
  <c r="O801" i="100"/>
  <c r="I801" i="100"/>
  <c r="K801" i="100" s="1"/>
  <c r="O800" i="100"/>
  <c r="I800" i="100"/>
  <c r="K800" i="100" s="1"/>
  <c r="O799" i="100"/>
  <c r="I799" i="100"/>
  <c r="K799" i="100" s="1"/>
  <c r="O798" i="100"/>
  <c r="I798" i="100"/>
  <c r="K798" i="100" s="1"/>
  <c r="O797" i="100"/>
  <c r="I797" i="100"/>
  <c r="K797" i="100" s="1"/>
  <c r="O796" i="100"/>
  <c r="K796" i="100"/>
  <c r="I796" i="100"/>
  <c r="O795" i="100"/>
  <c r="I795" i="100"/>
  <c r="K795" i="100" s="1"/>
  <c r="O794" i="100"/>
  <c r="I794" i="100"/>
  <c r="K794" i="100" s="1"/>
  <c r="O793" i="100"/>
  <c r="I793" i="100"/>
  <c r="K793" i="100" s="1"/>
  <c r="O792" i="100"/>
  <c r="I792" i="100"/>
  <c r="K792" i="100" s="1"/>
  <c r="O791" i="100"/>
  <c r="I791" i="100"/>
  <c r="K791" i="100" s="1"/>
  <c r="O790" i="100"/>
  <c r="I790" i="100"/>
  <c r="K790" i="100" s="1"/>
  <c r="O789" i="100"/>
  <c r="K789" i="100"/>
  <c r="I789" i="100"/>
  <c r="O788" i="100"/>
  <c r="I788" i="100"/>
  <c r="K788" i="100" s="1"/>
  <c r="O787" i="100"/>
  <c r="I787" i="100"/>
  <c r="K787" i="100" s="1"/>
  <c r="O786" i="100"/>
  <c r="I786" i="100"/>
  <c r="K786" i="100" s="1"/>
  <c r="O785" i="100"/>
  <c r="I785" i="100"/>
  <c r="K785" i="100" s="1"/>
  <c r="O784" i="100"/>
  <c r="I784" i="100"/>
  <c r="K784" i="100" s="1"/>
  <c r="O783" i="100"/>
  <c r="I783" i="100"/>
  <c r="K783" i="100" s="1"/>
  <c r="I781" i="100"/>
  <c r="K781" i="100" s="1"/>
  <c r="O780" i="100"/>
  <c r="K780" i="100"/>
  <c r="I780" i="100"/>
  <c r="I779" i="100"/>
  <c r="K779" i="100" s="1"/>
  <c r="O778" i="100"/>
  <c r="I778" i="100"/>
  <c r="K778" i="100" s="1"/>
  <c r="O777" i="100"/>
  <c r="I777" i="100"/>
  <c r="K777" i="100" s="1"/>
  <c r="O776" i="100"/>
  <c r="K776" i="100"/>
  <c r="I776" i="100"/>
  <c r="O775" i="100"/>
  <c r="I775" i="100"/>
  <c r="K775" i="100" s="1"/>
  <c r="O774" i="100"/>
  <c r="I774" i="100"/>
  <c r="K774" i="100" s="1"/>
  <c r="O773" i="100"/>
  <c r="I773" i="100"/>
  <c r="K773" i="100" s="1"/>
  <c r="O772" i="100"/>
  <c r="I772" i="100"/>
  <c r="K772" i="100" s="1"/>
  <c r="O771" i="100"/>
  <c r="I771" i="100"/>
  <c r="K771" i="100" s="1"/>
  <c r="O770" i="100"/>
  <c r="I770" i="100"/>
  <c r="K770" i="100" s="1"/>
  <c r="O769" i="100"/>
  <c r="I769" i="100"/>
  <c r="K769" i="100" s="1"/>
  <c r="O768" i="100"/>
  <c r="I768" i="100"/>
  <c r="K768" i="100" s="1"/>
  <c r="O767" i="100"/>
  <c r="I767" i="100"/>
  <c r="K767" i="100" s="1"/>
  <c r="O766" i="100"/>
  <c r="I766" i="100"/>
  <c r="K766" i="100" s="1"/>
  <c r="O765" i="100"/>
  <c r="I765" i="100"/>
  <c r="K765" i="100" s="1"/>
  <c r="O764" i="100"/>
  <c r="I764" i="100"/>
  <c r="K764" i="100" s="1"/>
  <c r="O763" i="100"/>
  <c r="I763" i="100"/>
  <c r="K763" i="100" s="1"/>
  <c r="O762" i="100"/>
  <c r="I762" i="100"/>
  <c r="K762" i="100" s="1"/>
  <c r="O761" i="100"/>
  <c r="I761" i="100"/>
  <c r="K761" i="100" s="1"/>
  <c r="O760" i="100"/>
  <c r="K760" i="100"/>
  <c r="I760" i="100"/>
  <c r="O759" i="100"/>
  <c r="I759" i="100"/>
  <c r="K759" i="100" s="1"/>
  <c r="O758" i="100"/>
  <c r="I758" i="100"/>
  <c r="K758" i="100" s="1"/>
  <c r="O757" i="100"/>
  <c r="I757" i="100"/>
  <c r="K757" i="100" s="1"/>
  <c r="O756" i="100"/>
  <c r="I756" i="100"/>
  <c r="K756" i="100" s="1"/>
  <c r="O755" i="100"/>
  <c r="I755" i="100"/>
  <c r="K755" i="100" s="1"/>
  <c r="O754" i="100"/>
  <c r="I754" i="100"/>
  <c r="K754" i="100" s="1"/>
  <c r="O753" i="100"/>
  <c r="K753" i="100"/>
  <c r="I753" i="100"/>
  <c r="O752" i="100"/>
  <c r="I752" i="100"/>
  <c r="K752" i="100" s="1"/>
  <c r="O751" i="100"/>
  <c r="I751" i="100"/>
  <c r="K751" i="100" s="1"/>
  <c r="O750" i="100"/>
  <c r="I750" i="100"/>
  <c r="K750" i="100" s="1"/>
  <c r="O749" i="100"/>
  <c r="I749" i="100"/>
  <c r="K749" i="100" s="1"/>
  <c r="O748" i="100"/>
  <c r="I748" i="100"/>
  <c r="K748" i="100" s="1"/>
  <c r="O747" i="100"/>
  <c r="I747" i="100"/>
  <c r="K747" i="100" s="1"/>
  <c r="O746" i="100"/>
  <c r="I746" i="100"/>
  <c r="K746" i="100" s="1"/>
  <c r="I744" i="100"/>
  <c r="K744" i="100" s="1"/>
  <c r="I743" i="100"/>
  <c r="K743" i="100" s="1"/>
  <c r="K742" i="100"/>
  <c r="I742" i="100"/>
  <c r="O741" i="100"/>
  <c r="I741" i="100"/>
  <c r="K741" i="100" s="1"/>
  <c r="O740" i="100"/>
  <c r="I740" i="100"/>
  <c r="K740" i="100" s="1"/>
  <c r="O739" i="100"/>
  <c r="K739" i="100"/>
  <c r="I739" i="100"/>
  <c r="O738" i="100"/>
  <c r="I738" i="100"/>
  <c r="K738" i="100" s="1"/>
  <c r="O737" i="100"/>
  <c r="I737" i="100"/>
  <c r="K737" i="100" s="1"/>
  <c r="O736" i="100"/>
  <c r="I736" i="100"/>
  <c r="K736" i="100" s="1"/>
  <c r="O735" i="100"/>
  <c r="K735" i="100"/>
  <c r="I735" i="100"/>
  <c r="O734" i="100"/>
  <c r="I734" i="100"/>
  <c r="K734" i="100" s="1"/>
  <c r="O733" i="100"/>
  <c r="I733" i="100"/>
  <c r="K733" i="100" s="1"/>
  <c r="O732" i="100"/>
  <c r="K732" i="100"/>
  <c r="I732" i="100"/>
  <c r="O731" i="100"/>
  <c r="K731" i="100"/>
  <c r="I731" i="100"/>
  <c r="O730" i="100"/>
  <c r="I730" i="100"/>
  <c r="K730" i="100" s="1"/>
  <c r="O729" i="100"/>
  <c r="I729" i="100"/>
  <c r="K729" i="100" s="1"/>
  <c r="O728" i="100"/>
  <c r="I728" i="100"/>
  <c r="K728" i="100" s="1"/>
  <c r="O727" i="100"/>
  <c r="I727" i="100"/>
  <c r="K727" i="100" s="1"/>
  <c r="O726" i="100"/>
  <c r="I726" i="100"/>
  <c r="K726" i="100" s="1"/>
  <c r="O725" i="100"/>
  <c r="I725" i="100"/>
  <c r="K725" i="100" s="1"/>
  <c r="O724" i="100"/>
  <c r="I724" i="100"/>
  <c r="K724" i="100" s="1"/>
  <c r="O723" i="100"/>
  <c r="K723" i="100"/>
  <c r="I723" i="100"/>
  <c r="O722" i="100"/>
  <c r="I722" i="100"/>
  <c r="K722" i="100" s="1"/>
  <c r="O721" i="100"/>
  <c r="I721" i="100"/>
  <c r="K721" i="100" s="1"/>
  <c r="O720" i="100"/>
  <c r="I720" i="100"/>
  <c r="K720" i="100" s="1"/>
  <c r="O719" i="100"/>
  <c r="I719" i="100"/>
  <c r="K719" i="100" s="1"/>
  <c r="O718" i="100"/>
  <c r="I718" i="100"/>
  <c r="K718" i="100" s="1"/>
  <c r="O717" i="100"/>
  <c r="I717" i="100"/>
  <c r="K717" i="100" s="1"/>
  <c r="O716" i="100"/>
  <c r="K716" i="100"/>
  <c r="I716" i="100"/>
  <c r="O715" i="100"/>
  <c r="K715" i="100"/>
  <c r="I715" i="100"/>
  <c r="O714" i="100"/>
  <c r="I714" i="100"/>
  <c r="K714" i="100" s="1"/>
  <c r="O713" i="100"/>
  <c r="I713" i="100"/>
  <c r="K713" i="100" s="1"/>
  <c r="O712" i="100"/>
  <c r="I712" i="100"/>
  <c r="K712" i="100" s="1"/>
  <c r="O711" i="100"/>
  <c r="I711" i="100"/>
  <c r="K711" i="100" s="1"/>
  <c r="O710" i="100"/>
  <c r="K710" i="100"/>
  <c r="I710" i="100"/>
  <c r="O709" i="100"/>
  <c r="I709" i="100"/>
  <c r="K709" i="100" s="1"/>
  <c r="I707" i="100"/>
  <c r="K707" i="100" s="1"/>
  <c r="I706" i="100"/>
  <c r="K706" i="100" s="1"/>
  <c r="I705" i="100"/>
  <c r="K705" i="100" s="1"/>
  <c r="O704" i="100"/>
  <c r="I704" i="100"/>
  <c r="K704" i="100" s="1"/>
  <c r="O703" i="100"/>
  <c r="K703" i="100"/>
  <c r="I703" i="100"/>
  <c r="O702" i="100"/>
  <c r="I702" i="100"/>
  <c r="K702" i="100" s="1"/>
  <c r="O701" i="100"/>
  <c r="I701" i="100"/>
  <c r="K701" i="100" s="1"/>
  <c r="O700" i="100"/>
  <c r="I700" i="100"/>
  <c r="K700" i="100" s="1"/>
  <c r="O699" i="100"/>
  <c r="I699" i="100"/>
  <c r="K699" i="100" s="1"/>
  <c r="O698" i="100"/>
  <c r="I698" i="100"/>
  <c r="K698" i="100" s="1"/>
  <c r="O697" i="100"/>
  <c r="I697" i="100"/>
  <c r="K697" i="100" s="1"/>
  <c r="O696" i="100"/>
  <c r="I696" i="100"/>
  <c r="K696" i="100" s="1"/>
  <c r="O695" i="100"/>
  <c r="I695" i="100"/>
  <c r="K695" i="100" s="1"/>
  <c r="O694" i="100"/>
  <c r="I694" i="100"/>
  <c r="K694" i="100" s="1"/>
  <c r="O693" i="100"/>
  <c r="I693" i="100"/>
  <c r="K693" i="100" s="1"/>
  <c r="O692" i="100"/>
  <c r="K692" i="100"/>
  <c r="I692" i="100"/>
  <c r="O691" i="100"/>
  <c r="I691" i="100"/>
  <c r="K691" i="100" s="1"/>
  <c r="O690" i="100"/>
  <c r="I690" i="100"/>
  <c r="K690" i="100" s="1"/>
  <c r="O689" i="100"/>
  <c r="K689" i="100"/>
  <c r="I689" i="100"/>
  <c r="O688" i="100"/>
  <c r="I688" i="100"/>
  <c r="K688" i="100" s="1"/>
  <c r="O687" i="100"/>
  <c r="I687" i="100"/>
  <c r="K687" i="100" s="1"/>
  <c r="O686" i="100"/>
  <c r="I686" i="100"/>
  <c r="K686" i="100" s="1"/>
  <c r="O685" i="100"/>
  <c r="I685" i="100"/>
  <c r="K685" i="100" s="1"/>
  <c r="O684" i="100"/>
  <c r="I684" i="100"/>
  <c r="K684" i="100" s="1"/>
  <c r="O683" i="100"/>
  <c r="I683" i="100"/>
  <c r="K683" i="100" s="1"/>
  <c r="O682" i="100"/>
  <c r="K682" i="100"/>
  <c r="I682" i="100"/>
  <c r="O681" i="100"/>
  <c r="K681" i="100"/>
  <c r="I681" i="100"/>
  <c r="O680" i="100"/>
  <c r="I680" i="100"/>
  <c r="K680" i="100" s="1"/>
  <c r="O679" i="100"/>
  <c r="I679" i="100"/>
  <c r="K679" i="100" s="1"/>
  <c r="O678" i="100"/>
  <c r="I678" i="100"/>
  <c r="K678" i="100" s="1"/>
  <c r="O677" i="100"/>
  <c r="I677" i="100"/>
  <c r="K677" i="100" s="1"/>
  <c r="O676" i="100"/>
  <c r="I676" i="100"/>
  <c r="K676" i="100" s="1"/>
  <c r="O675" i="100"/>
  <c r="I675" i="100"/>
  <c r="K675" i="100" s="1"/>
  <c r="O674" i="100"/>
  <c r="I674" i="100"/>
  <c r="K674" i="100" s="1"/>
  <c r="O673" i="100"/>
  <c r="K673" i="100"/>
  <c r="I673" i="100"/>
  <c r="O672" i="100"/>
  <c r="I672" i="100"/>
  <c r="K672" i="100" s="1"/>
  <c r="K670" i="100"/>
  <c r="I670" i="100"/>
  <c r="O669" i="100"/>
  <c r="I669" i="100"/>
  <c r="K669" i="100" s="1"/>
  <c r="I668" i="100"/>
  <c r="K668" i="100" s="1"/>
  <c r="O667" i="100"/>
  <c r="I667" i="100"/>
  <c r="K667" i="100" s="1"/>
  <c r="O666" i="100"/>
  <c r="I666" i="100"/>
  <c r="K666" i="100" s="1"/>
  <c r="O665" i="100"/>
  <c r="I665" i="100"/>
  <c r="K665" i="100" s="1"/>
  <c r="O664" i="100"/>
  <c r="I664" i="100"/>
  <c r="K664" i="100" s="1"/>
  <c r="O663" i="100"/>
  <c r="I663" i="100"/>
  <c r="K663" i="100" s="1"/>
  <c r="O662" i="100"/>
  <c r="I662" i="100"/>
  <c r="K662" i="100" s="1"/>
  <c r="O661" i="100"/>
  <c r="I661" i="100"/>
  <c r="K661" i="100" s="1"/>
  <c r="O660" i="100"/>
  <c r="I660" i="100"/>
  <c r="K660" i="100" s="1"/>
  <c r="O659" i="100"/>
  <c r="K659" i="100"/>
  <c r="I659" i="100"/>
  <c r="O658" i="100"/>
  <c r="K658" i="100"/>
  <c r="I658" i="100"/>
  <c r="O657" i="100"/>
  <c r="I657" i="100"/>
  <c r="K657" i="100" s="1"/>
  <c r="O656" i="100"/>
  <c r="I656" i="100"/>
  <c r="K656" i="100" s="1"/>
  <c r="O655" i="100"/>
  <c r="I655" i="100"/>
  <c r="K655" i="100" s="1"/>
  <c r="O654" i="100"/>
  <c r="I654" i="100"/>
  <c r="K654" i="100" s="1"/>
  <c r="O653" i="100"/>
  <c r="I653" i="100"/>
  <c r="K653" i="100" s="1"/>
  <c r="O652" i="100"/>
  <c r="I652" i="100"/>
  <c r="K652" i="100" s="1"/>
  <c r="O651" i="100"/>
  <c r="I651" i="100"/>
  <c r="K651" i="100" s="1"/>
  <c r="O650" i="100"/>
  <c r="K650" i="100"/>
  <c r="I650" i="100"/>
  <c r="O649" i="100"/>
  <c r="I649" i="100"/>
  <c r="K649" i="100" s="1"/>
  <c r="O648" i="100"/>
  <c r="I648" i="100"/>
  <c r="K648" i="100" s="1"/>
  <c r="O647" i="100"/>
  <c r="I647" i="100"/>
  <c r="K647" i="100" s="1"/>
  <c r="O646" i="100"/>
  <c r="I646" i="100"/>
  <c r="K646" i="100" s="1"/>
  <c r="O645" i="100"/>
  <c r="K645" i="100"/>
  <c r="I645" i="100"/>
  <c r="O644" i="100"/>
  <c r="I644" i="100"/>
  <c r="K644" i="100" s="1"/>
  <c r="O643" i="100"/>
  <c r="I643" i="100"/>
  <c r="K643" i="100" s="1"/>
  <c r="O642" i="100"/>
  <c r="I642" i="100"/>
  <c r="K642" i="100" s="1"/>
  <c r="O641" i="100"/>
  <c r="I641" i="100"/>
  <c r="K641" i="100" s="1"/>
  <c r="O640" i="100"/>
  <c r="I640" i="100"/>
  <c r="K640" i="100" s="1"/>
  <c r="O639" i="100"/>
  <c r="I639" i="100"/>
  <c r="K639" i="100" s="1"/>
  <c r="O638" i="100"/>
  <c r="I638" i="100"/>
  <c r="K638" i="100" s="1"/>
  <c r="O637" i="100"/>
  <c r="I637" i="100"/>
  <c r="K637" i="100" s="1"/>
  <c r="O636" i="100"/>
  <c r="I636" i="100"/>
  <c r="K636" i="100" s="1"/>
  <c r="O635" i="100"/>
  <c r="I635" i="100"/>
  <c r="K635" i="100" s="1"/>
  <c r="I633" i="100"/>
  <c r="K633" i="100" s="1"/>
  <c r="O632" i="100"/>
  <c r="I632" i="100"/>
  <c r="K632" i="100" s="1"/>
  <c r="I631" i="100"/>
  <c r="K631" i="100" s="1"/>
  <c r="O630" i="100"/>
  <c r="K630" i="100"/>
  <c r="I630" i="100"/>
  <c r="O629" i="100"/>
  <c r="I629" i="100"/>
  <c r="K629" i="100" s="1"/>
  <c r="O628" i="100"/>
  <c r="I628" i="100"/>
  <c r="K628" i="100" s="1"/>
  <c r="O627" i="100"/>
  <c r="I627" i="100"/>
  <c r="K627" i="100" s="1"/>
  <c r="O626" i="100"/>
  <c r="I626" i="100"/>
  <c r="K626" i="100" s="1"/>
  <c r="O625" i="100"/>
  <c r="I625" i="100"/>
  <c r="K625" i="100" s="1"/>
  <c r="O624" i="100"/>
  <c r="I624" i="100"/>
  <c r="K624" i="100" s="1"/>
  <c r="O623" i="100"/>
  <c r="K623" i="100"/>
  <c r="I623" i="100"/>
  <c r="O622" i="100"/>
  <c r="K622" i="100"/>
  <c r="I622" i="100"/>
  <c r="O621" i="100"/>
  <c r="I621" i="100"/>
  <c r="K621" i="100" s="1"/>
  <c r="O620" i="100"/>
  <c r="I620" i="100"/>
  <c r="K620" i="100" s="1"/>
  <c r="O619" i="100"/>
  <c r="I619" i="100"/>
  <c r="K619" i="100" s="1"/>
  <c r="O618" i="100"/>
  <c r="I618" i="100"/>
  <c r="K618" i="100" s="1"/>
  <c r="O617" i="100"/>
  <c r="I617" i="100"/>
  <c r="K617" i="100" s="1"/>
  <c r="O616" i="100"/>
  <c r="I616" i="100"/>
  <c r="K616" i="100" s="1"/>
  <c r="O615" i="100"/>
  <c r="I615" i="100"/>
  <c r="K615" i="100" s="1"/>
  <c r="O614" i="100"/>
  <c r="I614" i="100"/>
  <c r="K614" i="100" s="1"/>
  <c r="O613" i="100"/>
  <c r="I613" i="100"/>
  <c r="K613" i="100" s="1"/>
  <c r="O612" i="100"/>
  <c r="I612" i="100"/>
  <c r="K612" i="100" s="1"/>
  <c r="O611" i="100"/>
  <c r="K611" i="100"/>
  <c r="I611" i="100"/>
  <c r="O610" i="100"/>
  <c r="I610" i="100"/>
  <c r="K610" i="100" s="1"/>
  <c r="O609" i="100"/>
  <c r="I609" i="100"/>
  <c r="K609" i="100" s="1"/>
  <c r="O608" i="100"/>
  <c r="I608" i="100"/>
  <c r="K608" i="100" s="1"/>
  <c r="O607" i="100"/>
  <c r="I607" i="100"/>
  <c r="K607" i="100" s="1"/>
  <c r="O606" i="100"/>
  <c r="I606" i="100"/>
  <c r="K606" i="100" s="1"/>
  <c r="O605" i="100"/>
  <c r="I605" i="100"/>
  <c r="K605" i="100" s="1"/>
  <c r="O604" i="100"/>
  <c r="I604" i="100"/>
  <c r="K604" i="100" s="1"/>
  <c r="O603" i="100"/>
  <c r="K603" i="100"/>
  <c r="I603" i="100"/>
  <c r="O602" i="100"/>
  <c r="I602" i="100"/>
  <c r="K602" i="100" s="1"/>
  <c r="O601" i="100"/>
  <c r="I601" i="100"/>
  <c r="K601" i="100" s="1"/>
  <c r="O600" i="100"/>
  <c r="I600" i="100"/>
  <c r="K600" i="100" s="1"/>
  <c r="O599" i="100"/>
  <c r="I599" i="100"/>
  <c r="K599" i="100" s="1"/>
  <c r="O598" i="100"/>
  <c r="I598" i="100"/>
  <c r="K598" i="100" s="1"/>
  <c r="I596" i="100"/>
  <c r="K596" i="100" s="1"/>
  <c r="I595" i="100"/>
  <c r="K595" i="100" s="1"/>
  <c r="I594" i="100"/>
  <c r="K594" i="100" s="1"/>
  <c r="O593" i="100"/>
  <c r="I593" i="100"/>
  <c r="K593" i="100" s="1"/>
  <c r="O592" i="100"/>
  <c r="I592" i="100"/>
  <c r="K592" i="100" s="1"/>
  <c r="O591" i="100"/>
  <c r="K591" i="100"/>
  <c r="I591" i="100"/>
  <c r="O590" i="100"/>
  <c r="I590" i="100"/>
  <c r="K590" i="100" s="1"/>
  <c r="O589" i="100"/>
  <c r="I589" i="100"/>
  <c r="K589" i="100" s="1"/>
  <c r="O588" i="100"/>
  <c r="I588" i="100"/>
  <c r="K588" i="100" s="1"/>
  <c r="O587" i="100"/>
  <c r="I587" i="100"/>
  <c r="K587" i="100" s="1"/>
  <c r="O586" i="100"/>
  <c r="I586" i="100"/>
  <c r="K586" i="100" s="1"/>
  <c r="O585" i="100"/>
  <c r="K585" i="100"/>
  <c r="I585" i="100"/>
  <c r="O584" i="100"/>
  <c r="I584" i="100"/>
  <c r="K584" i="100" s="1"/>
  <c r="O583" i="100"/>
  <c r="I583" i="100"/>
  <c r="K583" i="100" s="1"/>
  <c r="O582" i="100"/>
  <c r="I582" i="100"/>
  <c r="K582" i="100" s="1"/>
  <c r="O581" i="100"/>
  <c r="I581" i="100"/>
  <c r="K581" i="100" s="1"/>
  <c r="O580" i="100"/>
  <c r="K580" i="100"/>
  <c r="I580" i="100"/>
  <c r="O579" i="100"/>
  <c r="I579" i="100"/>
  <c r="K579" i="100" s="1"/>
  <c r="O578" i="100"/>
  <c r="I578" i="100"/>
  <c r="K578" i="100" s="1"/>
  <c r="O577" i="100"/>
  <c r="I577" i="100"/>
  <c r="K577" i="100" s="1"/>
  <c r="O576" i="100"/>
  <c r="I576" i="100"/>
  <c r="K576" i="100" s="1"/>
  <c r="O575" i="100"/>
  <c r="I575" i="100"/>
  <c r="K575" i="100" s="1"/>
  <c r="O574" i="100"/>
  <c r="I574" i="100"/>
  <c r="K574" i="100" s="1"/>
  <c r="O573" i="100"/>
  <c r="K573" i="100"/>
  <c r="I573" i="100"/>
  <c r="O572" i="100"/>
  <c r="K572" i="100"/>
  <c r="I572" i="100"/>
  <c r="O571" i="100"/>
  <c r="I571" i="100"/>
  <c r="K571" i="100" s="1"/>
  <c r="O570" i="100"/>
  <c r="I570" i="100"/>
  <c r="K570" i="100" s="1"/>
  <c r="O569" i="100"/>
  <c r="I569" i="100"/>
  <c r="K569" i="100" s="1"/>
  <c r="O568" i="100"/>
  <c r="I568" i="100"/>
  <c r="K568" i="100" s="1"/>
  <c r="O567" i="100"/>
  <c r="I567" i="100"/>
  <c r="K567" i="100" s="1"/>
  <c r="O566" i="100"/>
  <c r="I566" i="100"/>
  <c r="K566" i="100" s="1"/>
  <c r="O565" i="100"/>
  <c r="I565" i="100"/>
  <c r="K565" i="100" s="1"/>
  <c r="O564" i="100"/>
  <c r="K564" i="100"/>
  <c r="I564" i="100"/>
  <c r="O563" i="100"/>
  <c r="I563" i="100"/>
  <c r="K563" i="100" s="1"/>
  <c r="O562" i="100"/>
  <c r="I562" i="100"/>
  <c r="K562" i="100" s="1"/>
  <c r="O561" i="100"/>
  <c r="K561" i="100"/>
  <c r="I561" i="100"/>
  <c r="I559" i="100"/>
  <c r="K559" i="100" s="1"/>
  <c r="I558" i="100"/>
  <c r="K558" i="100" s="1"/>
  <c r="I557" i="100"/>
  <c r="K557" i="100" s="1"/>
  <c r="O556" i="100"/>
  <c r="I556" i="100"/>
  <c r="K556" i="100" s="1"/>
  <c r="O555" i="100"/>
  <c r="I555" i="100"/>
  <c r="K555" i="100" s="1"/>
  <c r="O554" i="100"/>
  <c r="I554" i="100"/>
  <c r="K554" i="100" s="1"/>
  <c r="O553" i="100"/>
  <c r="I553" i="100"/>
  <c r="K553" i="100" s="1"/>
  <c r="O552" i="100"/>
  <c r="I552" i="100"/>
  <c r="K552" i="100" s="1"/>
  <c r="O551" i="100"/>
  <c r="I551" i="100"/>
  <c r="K551" i="100" s="1"/>
  <c r="O550" i="100"/>
  <c r="I550" i="100"/>
  <c r="K550" i="100" s="1"/>
  <c r="O549" i="100"/>
  <c r="I549" i="100"/>
  <c r="K549" i="100" s="1"/>
  <c r="O548" i="100"/>
  <c r="I548" i="100"/>
  <c r="K548" i="100" s="1"/>
  <c r="O547" i="100"/>
  <c r="I547" i="100"/>
  <c r="K547" i="100" s="1"/>
  <c r="O546" i="100"/>
  <c r="I546" i="100"/>
  <c r="K546" i="100" s="1"/>
  <c r="O545" i="100"/>
  <c r="I545" i="100"/>
  <c r="K545" i="100" s="1"/>
  <c r="O544" i="100"/>
  <c r="I544" i="100"/>
  <c r="K544" i="100" s="1"/>
  <c r="O543" i="100"/>
  <c r="K543" i="100"/>
  <c r="I543" i="100"/>
  <c r="O542" i="100"/>
  <c r="I542" i="100"/>
  <c r="K542" i="100" s="1"/>
  <c r="O541" i="100"/>
  <c r="I541" i="100"/>
  <c r="K541" i="100" s="1"/>
  <c r="O540" i="100"/>
  <c r="I540" i="100"/>
  <c r="K540" i="100" s="1"/>
  <c r="O539" i="100"/>
  <c r="I539" i="100"/>
  <c r="K539" i="100" s="1"/>
  <c r="O538" i="100"/>
  <c r="K538" i="100"/>
  <c r="I538" i="100"/>
  <c r="O537" i="100"/>
  <c r="I537" i="100"/>
  <c r="K537" i="100" s="1"/>
  <c r="O536" i="100"/>
  <c r="I536" i="100"/>
  <c r="K536" i="100" s="1"/>
  <c r="O535" i="100"/>
  <c r="K535" i="100"/>
  <c r="I535" i="100"/>
  <c r="O534" i="100"/>
  <c r="I534" i="100"/>
  <c r="K534" i="100" s="1"/>
  <c r="O533" i="100"/>
  <c r="I533" i="100"/>
  <c r="K533" i="100" s="1"/>
  <c r="O532" i="100"/>
  <c r="I532" i="100"/>
  <c r="K532" i="100" s="1"/>
  <c r="O531" i="100"/>
  <c r="I531" i="100"/>
  <c r="K531" i="100" s="1"/>
  <c r="O530" i="100"/>
  <c r="I530" i="100"/>
  <c r="K530" i="100" s="1"/>
  <c r="O529" i="100"/>
  <c r="I529" i="100"/>
  <c r="K529" i="100" s="1"/>
  <c r="O528" i="100"/>
  <c r="I528" i="100"/>
  <c r="K528" i="100" s="1"/>
  <c r="O527" i="100"/>
  <c r="K527" i="100"/>
  <c r="I527" i="100"/>
  <c r="O526" i="100"/>
  <c r="I526" i="100"/>
  <c r="K526" i="100" s="1"/>
  <c r="O525" i="100"/>
  <c r="I525" i="100"/>
  <c r="K525" i="100" s="1"/>
  <c r="O524" i="100"/>
  <c r="I524" i="100"/>
  <c r="K524" i="100" s="1"/>
  <c r="I522" i="100"/>
  <c r="K522" i="100" s="1"/>
  <c r="I521" i="100"/>
  <c r="K521" i="100" s="1"/>
  <c r="K520" i="100"/>
  <c r="I520" i="100"/>
  <c r="O519" i="100"/>
  <c r="I519" i="100"/>
  <c r="K519" i="100" s="1"/>
  <c r="O518" i="100"/>
  <c r="K518" i="100"/>
  <c r="I518" i="100"/>
  <c r="O517" i="100"/>
  <c r="I517" i="100"/>
  <c r="K517" i="100" s="1"/>
  <c r="O516" i="100"/>
  <c r="I516" i="100"/>
  <c r="K516" i="100" s="1"/>
  <c r="O515" i="100"/>
  <c r="I515" i="100"/>
  <c r="K515" i="100" s="1"/>
  <c r="O514" i="100"/>
  <c r="I514" i="100"/>
  <c r="K514" i="100" s="1"/>
  <c r="O513" i="100"/>
  <c r="I513" i="100"/>
  <c r="K513" i="100" s="1"/>
  <c r="O512" i="100"/>
  <c r="K512" i="100"/>
  <c r="I512" i="100"/>
  <c r="O511" i="100"/>
  <c r="I511" i="100"/>
  <c r="K511" i="100" s="1"/>
  <c r="O510" i="100"/>
  <c r="I510" i="100"/>
  <c r="K510" i="100" s="1"/>
  <c r="O509" i="100"/>
  <c r="I509" i="100"/>
  <c r="K509" i="100" s="1"/>
  <c r="O508" i="100"/>
  <c r="I508" i="100"/>
  <c r="K508" i="100" s="1"/>
  <c r="O507" i="100"/>
  <c r="I507" i="100"/>
  <c r="K507" i="100" s="1"/>
  <c r="O506" i="100"/>
  <c r="I506" i="100"/>
  <c r="K506" i="100" s="1"/>
  <c r="O505" i="100"/>
  <c r="I505" i="100"/>
  <c r="K505" i="100" s="1"/>
  <c r="O504" i="100"/>
  <c r="I504" i="100"/>
  <c r="K504" i="100" s="1"/>
  <c r="O503" i="100"/>
  <c r="I503" i="100"/>
  <c r="K503" i="100" s="1"/>
  <c r="O502" i="100"/>
  <c r="I502" i="100"/>
  <c r="K502" i="100" s="1"/>
  <c r="O501" i="100"/>
  <c r="I501" i="100"/>
  <c r="K501" i="100" s="1"/>
  <c r="O500" i="100"/>
  <c r="I500" i="100"/>
  <c r="K500" i="100" s="1"/>
  <c r="O499" i="100"/>
  <c r="I499" i="100"/>
  <c r="K499" i="100" s="1"/>
  <c r="O498" i="100"/>
  <c r="I498" i="100"/>
  <c r="K498" i="100" s="1"/>
  <c r="O497" i="100"/>
  <c r="I497" i="100"/>
  <c r="K497" i="100" s="1"/>
  <c r="O496" i="100"/>
  <c r="I496" i="100"/>
  <c r="K496" i="100" s="1"/>
  <c r="O495" i="100"/>
  <c r="I495" i="100"/>
  <c r="K495" i="100" s="1"/>
  <c r="O494" i="100"/>
  <c r="I494" i="100"/>
  <c r="K494" i="100" s="1"/>
  <c r="O493" i="100"/>
  <c r="K493" i="100"/>
  <c r="I493" i="100"/>
  <c r="O492" i="100"/>
  <c r="I492" i="100"/>
  <c r="K492" i="100" s="1"/>
  <c r="O491" i="100"/>
  <c r="I491" i="100"/>
  <c r="K491" i="100" s="1"/>
  <c r="O490" i="100"/>
  <c r="I490" i="100"/>
  <c r="K490" i="100" s="1"/>
  <c r="O489" i="100"/>
  <c r="I489" i="100"/>
  <c r="K489" i="100" s="1"/>
  <c r="O488" i="100"/>
  <c r="I488" i="100"/>
  <c r="K488" i="100" s="1"/>
  <c r="O487" i="100"/>
  <c r="I487" i="100"/>
  <c r="K487" i="100" s="1"/>
  <c r="I485" i="100"/>
  <c r="K485" i="100" s="1"/>
  <c r="I484" i="100"/>
  <c r="K484" i="100" s="1"/>
  <c r="I483" i="100"/>
  <c r="K483" i="100" s="1"/>
  <c r="O482" i="100"/>
  <c r="I482" i="100"/>
  <c r="K482" i="100" s="1"/>
  <c r="O481" i="100"/>
  <c r="I481" i="100"/>
  <c r="K481" i="100" s="1"/>
  <c r="O480" i="100"/>
  <c r="I480" i="100"/>
  <c r="K480" i="100" s="1"/>
  <c r="O479" i="100"/>
  <c r="I479" i="100"/>
  <c r="K479" i="100" s="1"/>
  <c r="O478" i="100"/>
  <c r="K478" i="100"/>
  <c r="I478" i="100"/>
  <c r="O477" i="100"/>
  <c r="I477" i="100"/>
  <c r="K477" i="100" s="1"/>
  <c r="O476" i="100"/>
  <c r="I476" i="100"/>
  <c r="K476" i="100" s="1"/>
  <c r="O475" i="100"/>
  <c r="K475" i="100"/>
  <c r="I475" i="100"/>
  <c r="O474" i="100"/>
  <c r="I474" i="100"/>
  <c r="K474" i="100" s="1"/>
  <c r="O473" i="100"/>
  <c r="I473" i="100"/>
  <c r="K473" i="100" s="1"/>
  <c r="O472" i="100"/>
  <c r="I472" i="100"/>
  <c r="K472" i="100" s="1"/>
  <c r="O471" i="100"/>
  <c r="K471" i="100"/>
  <c r="I471" i="100"/>
  <c r="O470" i="100"/>
  <c r="I470" i="100"/>
  <c r="K470" i="100" s="1"/>
  <c r="O469" i="100"/>
  <c r="I469" i="100"/>
  <c r="K469" i="100" s="1"/>
  <c r="O468" i="100"/>
  <c r="I468" i="100"/>
  <c r="K468" i="100" s="1"/>
  <c r="O467" i="100"/>
  <c r="K467" i="100"/>
  <c r="I467" i="100"/>
  <c r="O466" i="100"/>
  <c r="I466" i="100"/>
  <c r="K466" i="100" s="1"/>
  <c r="O465" i="100"/>
  <c r="I465" i="100"/>
  <c r="K465" i="100" s="1"/>
  <c r="O464" i="100"/>
  <c r="I464" i="100"/>
  <c r="K464" i="100" s="1"/>
  <c r="O463" i="100"/>
  <c r="I463" i="100"/>
  <c r="K463" i="100" s="1"/>
  <c r="O462" i="100"/>
  <c r="K462" i="100"/>
  <c r="I462" i="100"/>
  <c r="O461" i="100"/>
  <c r="I461" i="100"/>
  <c r="K461" i="100" s="1"/>
  <c r="O460" i="100"/>
  <c r="I460" i="100"/>
  <c r="K460" i="100" s="1"/>
  <c r="O459" i="100"/>
  <c r="I459" i="100"/>
  <c r="K459" i="100" s="1"/>
  <c r="O458" i="100"/>
  <c r="I458" i="100"/>
  <c r="K458" i="100" s="1"/>
  <c r="O457" i="100"/>
  <c r="I457" i="100"/>
  <c r="K457" i="100" s="1"/>
  <c r="O456" i="100"/>
  <c r="I456" i="100"/>
  <c r="K456" i="100" s="1"/>
  <c r="O455" i="100"/>
  <c r="K455" i="100"/>
  <c r="I455" i="100"/>
  <c r="O454" i="100"/>
  <c r="I454" i="100"/>
  <c r="K454" i="100" s="1"/>
  <c r="O453" i="100"/>
  <c r="I453" i="100"/>
  <c r="K453" i="100" s="1"/>
  <c r="O452" i="100"/>
  <c r="I452" i="100"/>
  <c r="K452" i="100" s="1"/>
  <c r="O451" i="100"/>
  <c r="I451" i="100"/>
  <c r="K451" i="100" s="1"/>
  <c r="O450" i="100"/>
  <c r="I450" i="100"/>
  <c r="K450" i="100" s="1"/>
  <c r="I448" i="100"/>
  <c r="K448" i="100" s="1"/>
  <c r="I447" i="100"/>
  <c r="K447" i="100" s="1"/>
  <c r="I446" i="100"/>
  <c r="K446" i="100" s="1"/>
  <c r="O445" i="100"/>
  <c r="I445" i="100"/>
  <c r="K445" i="100" s="1"/>
  <c r="O444" i="100"/>
  <c r="K444" i="100"/>
  <c r="I444" i="100"/>
  <c r="O443" i="100"/>
  <c r="I443" i="100"/>
  <c r="K443" i="100" s="1"/>
  <c r="O442" i="100"/>
  <c r="I442" i="100"/>
  <c r="K442" i="100" s="1"/>
  <c r="O441" i="100"/>
  <c r="I441" i="100"/>
  <c r="K441" i="100" s="1"/>
  <c r="O440" i="100"/>
  <c r="I440" i="100"/>
  <c r="K440" i="100" s="1"/>
  <c r="O439" i="100"/>
  <c r="K439" i="100"/>
  <c r="I439" i="100"/>
  <c r="O438" i="100"/>
  <c r="I438" i="100"/>
  <c r="K438" i="100" s="1"/>
  <c r="O437" i="100"/>
  <c r="I437" i="100"/>
  <c r="K437" i="100" s="1"/>
  <c r="O436" i="100"/>
  <c r="I436" i="100"/>
  <c r="K436" i="100" s="1"/>
  <c r="O435" i="100"/>
  <c r="I435" i="100"/>
  <c r="K435" i="100" s="1"/>
  <c r="O434" i="100"/>
  <c r="I434" i="100"/>
  <c r="K434" i="100" s="1"/>
  <c r="O433" i="100"/>
  <c r="I433" i="100"/>
  <c r="K433" i="100" s="1"/>
  <c r="O432" i="100"/>
  <c r="I432" i="100"/>
  <c r="K432" i="100" s="1"/>
  <c r="O431" i="100"/>
  <c r="I431" i="100"/>
  <c r="K431" i="100" s="1"/>
  <c r="O430" i="100"/>
  <c r="I430" i="100"/>
  <c r="K430" i="100" s="1"/>
  <c r="O429" i="100"/>
  <c r="I429" i="100"/>
  <c r="K429" i="100" s="1"/>
  <c r="O428" i="100"/>
  <c r="I428" i="100"/>
  <c r="K428" i="100" s="1"/>
  <c r="O427" i="100"/>
  <c r="I427" i="100"/>
  <c r="K427" i="100" s="1"/>
  <c r="O426" i="100"/>
  <c r="I426" i="100"/>
  <c r="K426" i="100" s="1"/>
  <c r="O425" i="100"/>
  <c r="K425" i="100"/>
  <c r="I425" i="100"/>
  <c r="O424" i="100"/>
  <c r="I424" i="100"/>
  <c r="K424" i="100" s="1"/>
  <c r="O423" i="100"/>
  <c r="K423" i="100"/>
  <c r="I423" i="100"/>
  <c r="O422" i="100"/>
  <c r="I422" i="100"/>
  <c r="K422" i="100" s="1"/>
  <c r="O421" i="100"/>
  <c r="I421" i="100"/>
  <c r="K421" i="100" s="1"/>
  <c r="O420" i="100"/>
  <c r="I420" i="100"/>
  <c r="K420" i="100" s="1"/>
  <c r="O419" i="100"/>
  <c r="I419" i="100"/>
  <c r="K419" i="100" s="1"/>
  <c r="O418" i="100"/>
  <c r="I418" i="100"/>
  <c r="K418" i="100" s="1"/>
  <c r="O417" i="100"/>
  <c r="K417" i="100"/>
  <c r="I417" i="100"/>
  <c r="O416" i="100"/>
  <c r="I416" i="100"/>
  <c r="K416" i="100" s="1"/>
  <c r="O415" i="100"/>
  <c r="I415" i="100"/>
  <c r="K415" i="100" s="1"/>
  <c r="O414" i="100"/>
  <c r="I414" i="100"/>
  <c r="K414" i="100" s="1"/>
  <c r="O413" i="100"/>
  <c r="I413" i="100"/>
  <c r="K413" i="100" s="1"/>
  <c r="I411" i="100"/>
  <c r="K411" i="100" s="1"/>
  <c r="I410" i="100"/>
  <c r="K410" i="100" s="1"/>
  <c r="I409" i="100"/>
  <c r="K409" i="100" s="1"/>
  <c r="O408" i="100"/>
  <c r="I408" i="100"/>
  <c r="K408" i="100" s="1"/>
  <c r="O407" i="100"/>
  <c r="I407" i="100"/>
  <c r="K407" i="100" s="1"/>
  <c r="O406" i="100"/>
  <c r="I406" i="100"/>
  <c r="K406" i="100" s="1"/>
  <c r="O405" i="100"/>
  <c r="I405" i="100"/>
  <c r="K405" i="100" s="1"/>
  <c r="O404" i="100"/>
  <c r="I404" i="100"/>
  <c r="K404" i="100" s="1"/>
  <c r="O403" i="100"/>
  <c r="K403" i="100"/>
  <c r="I403" i="100"/>
  <c r="O402" i="100"/>
  <c r="I402" i="100"/>
  <c r="K402" i="100" s="1"/>
  <c r="O401" i="100"/>
  <c r="I401" i="100"/>
  <c r="K401" i="100" s="1"/>
  <c r="O400" i="100"/>
  <c r="I400" i="100"/>
  <c r="K400" i="100" s="1"/>
  <c r="O399" i="100"/>
  <c r="I399" i="100"/>
  <c r="K399" i="100" s="1"/>
  <c r="O398" i="100"/>
  <c r="I398" i="100"/>
  <c r="K398" i="100" s="1"/>
  <c r="O397" i="100"/>
  <c r="I397" i="100"/>
  <c r="K397" i="100" s="1"/>
  <c r="O396" i="100"/>
  <c r="I396" i="100"/>
  <c r="K396" i="100" s="1"/>
  <c r="O395" i="100"/>
  <c r="I395" i="100"/>
  <c r="K395" i="100" s="1"/>
  <c r="O394" i="100"/>
  <c r="K394" i="100"/>
  <c r="I394" i="100"/>
  <c r="O393" i="100"/>
  <c r="I393" i="100"/>
  <c r="K393" i="100" s="1"/>
  <c r="O392" i="100"/>
  <c r="I392" i="100"/>
  <c r="K392" i="100" s="1"/>
  <c r="O391" i="100"/>
  <c r="I391" i="100"/>
  <c r="K391" i="100" s="1"/>
  <c r="O390" i="100"/>
  <c r="I390" i="100"/>
  <c r="K390" i="100" s="1"/>
  <c r="O389" i="100"/>
  <c r="I389" i="100"/>
  <c r="K389" i="100" s="1"/>
  <c r="O388" i="100"/>
  <c r="I388" i="100"/>
  <c r="K388" i="100" s="1"/>
  <c r="O387" i="100"/>
  <c r="K387" i="100"/>
  <c r="I387" i="100"/>
  <c r="O386" i="100"/>
  <c r="K386" i="100"/>
  <c r="I386" i="100"/>
  <c r="O385" i="100"/>
  <c r="I385" i="100"/>
  <c r="K385" i="100" s="1"/>
  <c r="O384" i="100"/>
  <c r="I384" i="100"/>
  <c r="K384" i="100" s="1"/>
  <c r="O383" i="100"/>
  <c r="K383" i="100"/>
  <c r="I383" i="100"/>
  <c r="O382" i="100"/>
  <c r="I382" i="100"/>
  <c r="K382" i="100" s="1"/>
  <c r="O381" i="100"/>
  <c r="I381" i="100"/>
  <c r="K381" i="100" s="1"/>
  <c r="O380" i="100"/>
  <c r="I380" i="100"/>
  <c r="K380" i="100" s="1"/>
  <c r="O379" i="100"/>
  <c r="I379" i="100"/>
  <c r="K379" i="100" s="1"/>
  <c r="O378" i="100"/>
  <c r="I378" i="100"/>
  <c r="K378" i="100" s="1"/>
  <c r="O377" i="100"/>
  <c r="I377" i="100"/>
  <c r="K377" i="100" s="1"/>
  <c r="O376" i="100"/>
  <c r="I376" i="100"/>
  <c r="K376" i="100" s="1"/>
  <c r="I374" i="100"/>
  <c r="K374" i="100" s="1"/>
  <c r="I373" i="100"/>
  <c r="K373" i="100" s="1"/>
  <c r="I372" i="100"/>
  <c r="K372" i="100" s="1"/>
  <c r="Y371" i="100"/>
  <c r="Y1962" i="100" s="1"/>
  <c r="K371" i="100"/>
  <c r="I371" i="100"/>
  <c r="Y370" i="100"/>
  <c r="Y1961" i="100" s="1"/>
  <c r="O370" i="100"/>
  <c r="I370" i="100"/>
  <c r="K370" i="100" s="1"/>
  <c r="O369" i="100"/>
  <c r="I369" i="100"/>
  <c r="K369" i="100" s="1"/>
  <c r="O368" i="100"/>
  <c r="I368" i="100"/>
  <c r="K368" i="100" s="1"/>
  <c r="O367" i="100"/>
  <c r="I367" i="100"/>
  <c r="K367" i="100" s="1"/>
  <c r="O366" i="100"/>
  <c r="I366" i="100"/>
  <c r="K366" i="100" s="1"/>
  <c r="O365" i="100"/>
  <c r="I365" i="100"/>
  <c r="K365" i="100" s="1"/>
  <c r="O364" i="100"/>
  <c r="K364" i="100"/>
  <c r="I364" i="100"/>
  <c r="O363" i="100"/>
  <c r="K363" i="100"/>
  <c r="I363" i="100"/>
  <c r="O362" i="100"/>
  <c r="I362" i="100"/>
  <c r="K362" i="100" s="1"/>
  <c r="O361" i="100"/>
  <c r="I361" i="100"/>
  <c r="K361" i="100" s="1"/>
  <c r="O360" i="100"/>
  <c r="I360" i="100"/>
  <c r="K360" i="100" s="1"/>
  <c r="O359" i="100"/>
  <c r="I359" i="100"/>
  <c r="K359" i="100" s="1"/>
  <c r="O358" i="100"/>
  <c r="K358" i="100"/>
  <c r="I358" i="100"/>
  <c r="O357" i="100"/>
  <c r="I357" i="100"/>
  <c r="K357" i="100" s="1"/>
  <c r="O356" i="100"/>
  <c r="I356" i="100"/>
  <c r="K356" i="100" s="1"/>
  <c r="O355" i="100"/>
  <c r="I355" i="100"/>
  <c r="K355" i="100" s="1"/>
  <c r="O354" i="100"/>
  <c r="I354" i="100"/>
  <c r="K354" i="100" s="1"/>
  <c r="O353" i="100"/>
  <c r="I353" i="100"/>
  <c r="K353" i="100" s="1"/>
  <c r="O352" i="100"/>
  <c r="I352" i="100"/>
  <c r="K352" i="100" s="1"/>
  <c r="O351" i="100"/>
  <c r="I351" i="100"/>
  <c r="K351" i="100" s="1"/>
  <c r="O350" i="100"/>
  <c r="K350" i="100"/>
  <c r="I350" i="100"/>
  <c r="O349" i="100"/>
  <c r="I349" i="100"/>
  <c r="K349" i="100" s="1"/>
  <c r="O348" i="100"/>
  <c r="I348" i="100"/>
  <c r="K348" i="100" s="1"/>
  <c r="O347" i="100"/>
  <c r="I347" i="100"/>
  <c r="K347" i="100" s="1"/>
  <c r="O346" i="100"/>
  <c r="I346" i="100"/>
  <c r="K346" i="100" s="1"/>
  <c r="O345" i="100"/>
  <c r="K345" i="100"/>
  <c r="I345" i="100"/>
  <c r="O344" i="100"/>
  <c r="K344" i="100"/>
  <c r="I344" i="100"/>
  <c r="O343" i="100"/>
  <c r="I343" i="100"/>
  <c r="K343" i="100" s="1"/>
  <c r="O342" i="100"/>
  <c r="I342" i="100"/>
  <c r="K342" i="100" s="1"/>
  <c r="O341" i="100"/>
  <c r="I341" i="100"/>
  <c r="K341" i="100" s="1"/>
  <c r="O340" i="100"/>
  <c r="I340" i="100"/>
  <c r="K340" i="100" s="1"/>
  <c r="O339" i="100"/>
  <c r="I339" i="100"/>
  <c r="K339" i="100" s="1"/>
  <c r="O338" i="100"/>
  <c r="I337" i="100"/>
  <c r="K337" i="100" s="1"/>
  <c r="K336" i="100"/>
  <c r="I336" i="100"/>
  <c r="I335" i="100"/>
  <c r="K335" i="100" s="1"/>
  <c r="O334" i="100"/>
  <c r="I334" i="100"/>
  <c r="K334" i="100" s="1"/>
  <c r="O333" i="100"/>
  <c r="I333" i="100"/>
  <c r="K333" i="100" s="1"/>
  <c r="O332" i="100"/>
  <c r="K332" i="100"/>
  <c r="I332" i="100"/>
  <c r="O331" i="100"/>
  <c r="I331" i="100"/>
  <c r="K331" i="100" s="1"/>
  <c r="O330" i="100"/>
  <c r="I330" i="100"/>
  <c r="K330" i="100" s="1"/>
  <c r="O329" i="100"/>
  <c r="I329" i="100"/>
  <c r="K329" i="100" s="1"/>
  <c r="O328" i="100"/>
  <c r="I328" i="100"/>
  <c r="K328" i="100" s="1"/>
  <c r="O327" i="100"/>
  <c r="I327" i="100"/>
  <c r="K327" i="100" s="1"/>
  <c r="O326" i="100"/>
  <c r="I326" i="100"/>
  <c r="K326" i="100" s="1"/>
  <c r="O325" i="100"/>
  <c r="I325" i="100"/>
  <c r="K325" i="100" s="1"/>
  <c r="O324" i="100"/>
  <c r="I324" i="100"/>
  <c r="K324" i="100" s="1"/>
  <c r="O323" i="100"/>
  <c r="I323" i="100"/>
  <c r="K323" i="100" s="1"/>
  <c r="O322" i="100"/>
  <c r="I322" i="100"/>
  <c r="K322" i="100" s="1"/>
  <c r="O321" i="100"/>
  <c r="I321" i="100"/>
  <c r="K321" i="100" s="1"/>
  <c r="O320" i="100"/>
  <c r="I320" i="100"/>
  <c r="K320" i="100" s="1"/>
  <c r="O319" i="100"/>
  <c r="I319" i="100"/>
  <c r="K319" i="100" s="1"/>
  <c r="O318" i="100"/>
  <c r="I318" i="100"/>
  <c r="K318" i="100" s="1"/>
  <c r="O317" i="100"/>
  <c r="I317" i="100"/>
  <c r="K317" i="100" s="1"/>
  <c r="O316" i="100"/>
  <c r="K316" i="100"/>
  <c r="I316" i="100"/>
  <c r="O315" i="100"/>
  <c r="I315" i="100"/>
  <c r="K315" i="100" s="1"/>
  <c r="O314" i="100"/>
  <c r="I314" i="100"/>
  <c r="K314" i="100" s="1"/>
  <c r="O313" i="100"/>
  <c r="I313" i="100"/>
  <c r="K313" i="100" s="1"/>
  <c r="O312" i="100"/>
  <c r="I312" i="100"/>
  <c r="K312" i="100" s="1"/>
  <c r="O311" i="100"/>
  <c r="I311" i="100"/>
  <c r="K311" i="100" s="1"/>
  <c r="O310" i="100"/>
  <c r="I310" i="100"/>
  <c r="K310" i="100" s="1"/>
  <c r="O309" i="100"/>
  <c r="I309" i="100"/>
  <c r="K309" i="100" s="1"/>
  <c r="O308" i="100"/>
  <c r="I308" i="100"/>
  <c r="K308" i="100" s="1"/>
  <c r="O307" i="100"/>
  <c r="I307" i="100"/>
  <c r="K307" i="100" s="1"/>
  <c r="O306" i="100"/>
  <c r="I306" i="100"/>
  <c r="K306" i="100" s="1"/>
  <c r="O305" i="100"/>
  <c r="I305" i="100"/>
  <c r="K305" i="100" s="1"/>
  <c r="O304" i="100"/>
  <c r="I304" i="100"/>
  <c r="K304" i="100" s="1"/>
  <c r="O303" i="100"/>
  <c r="I303" i="100"/>
  <c r="K303" i="100" s="1"/>
  <c r="O302" i="100"/>
  <c r="I302" i="100"/>
  <c r="K302" i="100" s="1"/>
  <c r="O301" i="100"/>
  <c r="I300" i="100"/>
  <c r="K300" i="100" s="1"/>
  <c r="I299" i="100"/>
  <c r="K299" i="100" s="1"/>
  <c r="I298" i="100"/>
  <c r="K298" i="100" s="1"/>
  <c r="O297" i="100"/>
  <c r="I297" i="100"/>
  <c r="K297" i="100" s="1"/>
  <c r="O296" i="100"/>
  <c r="I296" i="100"/>
  <c r="K296" i="100" s="1"/>
  <c r="O295" i="100"/>
  <c r="I295" i="100"/>
  <c r="K295" i="100" s="1"/>
  <c r="O294" i="100"/>
  <c r="I294" i="100"/>
  <c r="K294" i="100" s="1"/>
  <c r="O293" i="100"/>
  <c r="I293" i="100"/>
  <c r="K293" i="100" s="1"/>
  <c r="O292" i="100"/>
  <c r="I292" i="100"/>
  <c r="K292" i="100" s="1"/>
  <c r="O291" i="100"/>
  <c r="I291" i="100"/>
  <c r="K291" i="100" s="1"/>
  <c r="O290" i="100"/>
  <c r="I290" i="100"/>
  <c r="K290" i="100" s="1"/>
  <c r="O289" i="100"/>
  <c r="I289" i="100"/>
  <c r="K289" i="100" s="1"/>
  <c r="O288" i="100"/>
  <c r="I288" i="100"/>
  <c r="K288" i="100" s="1"/>
  <c r="O287" i="100"/>
  <c r="I287" i="100"/>
  <c r="K287" i="100" s="1"/>
  <c r="O286" i="100"/>
  <c r="I286" i="100"/>
  <c r="K286" i="100" s="1"/>
  <c r="O285" i="100"/>
  <c r="I285" i="100"/>
  <c r="K285" i="100" s="1"/>
  <c r="O284" i="100"/>
  <c r="I284" i="100"/>
  <c r="K284" i="100" s="1"/>
  <c r="O283" i="100"/>
  <c r="I283" i="100"/>
  <c r="K283" i="100" s="1"/>
  <c r="O282" i="100"/>
  <c r="K282" i="100"/>
  <c r="I282" i="100"/>
  <c r="O281" i="100"/>
  <c r="I281" i="100"/>
  <c r="K281" i="100" s="1"/>
  <c r="O280" i="100"/>
  <c r="K280" i="100"/>
  <c r="I280" i="100"/>
  <c r="O279" i="100"/>
  <c r="I279" i="100"/>
  <c r="K279" i="100" s="1"/>
  <c r="O278" i="100"/>
  <c r="I278" i="100"/>
  <c r="K278" i="100" s="1"/>
  <c r="O277" i="100"/>
  <c r="I277" i="100"/>
  <c r="K277" i="100" s="1"/>
  <c r="O276" i="100"/>
  <c r="I276" i="100"/>
  <c r="K276" i="100" s="1"/>
  <c r="O275" i="100"/>
  <c r="I275" i="100"/>
  <c r="K275" i="100" s="1"/>
  <c r="O274" i="100"/>
  <c r="K274" i="100"/>
  <c r="K2031" i="100" s="1"/>
  <c r="I274" i="100"/>
  <c r="O273" i="100"/>
  <c r="I273" i="100"/>
  <c r="K273" i="100" s="1"/>
  <c r="O272" i="100"/>
  <c r="I272" i="100"/>
  <c r="K272" i="100" s="1"/>
  <c r="O271" i="100"/>
  <c r="I271" i="100"/>
  <c r="K271" i="100" s="1"/>
  <c r="O270" i="100"/>
  <c r="I270" i="100"/>
  <c r="K270" i="100" s="1"/>
  <c r="O269" i="100"/>
  <c r="I269" i="100"/>
  <c r="K269" i="100" s="1"/>
  <c r="O268" i="100"/>
  <c r="I268" i="100"/>
  <c r="K268" i="100" s="1"/>
  <c r="O267" i="100"/>
  <c r="K267" i="100"/>
  <c r="I267" i="100"/>
  <c r="O266" i="100"/>
  <c r="K266" i="100"/>
  <c r="I266" i="100"/>
  <c r="O265" i="100"/>
  <c r="I265" i="100"/>
  <c r="K265" i="100" s="1"/>
  <c r="O264" i="100"/>
  <c r="I263" i="100"/>
  <c r="K263" i="100" s="1"/>
  <c r="I262" i="100"/>
  <c r="K262" i="100" s="1"/>
  <c r="I261" i="100"/>
  <c r="K261" i="100" s="1"/>
  <c r="O260" i="100"/>
  <c r="K260" i="100"/>
  <c r="I260" i="100"/>
  <c r="O259" i="100"/>
  <c r="K259" i="100"/>
  <c r="I259" i="100"/>
  <c r="O258" i="100"/>
  <c r="I258" i="100"/>
  <c r="K258" i="100" s="1"/>
  <c r="O257" i="100"/>
  <c r="K257" i="100"/>
  <c r="I257" i="100"/>
  <c r="O256" i="100"/>
  <c r="I256" i="100"/>
  <c r="K256" i="100" s="1"/>
  <c r="O255" i="100"/>
  <c r="I255" i="100"/>
  <c r="K255" i="100" s="1"/>
  <c r="O254" i="100"/>
  <c r="K254" i="100"/>
  <c r="I254" i="100"/>
  <c r="O253" i="100"/>
  <c r="I253" i="100"/>
  <c r="K253" i="100" s="1"/>
  <c r="O252" i="100"/>
  <c r="I252" i="100"/>
  <c r="K252" i="100" s="1"/>
  <c r="O251" i="100"/>
  <c r="K251" i="100"/>
  <c r="I251" i="100"/>
  <c r="O250" i="100"/>
  <c r="I250" i="100"/>
  <c r="K250" i="100" s="1"/>
  <c r="O249" i="100"/>
  <c r="I249" i="100"/>
  <c r="K249" i="100" s="1"/>
  <c r="O248" i="100"/>
  <c r="I248" i="100"/>
  <c r="K248" i="100" s="1"/>
  <c r="O247" i="100"/>
  <c r="K247" i="100"/>
  <c r="I247" i="100"/>
  <c r="O246" i="100"/>
  <c r="I246" i="100"/>
  <c r="K246" i="100" s="1"/>
  <c r="O245" i="100"/>
  <c r="I245" i="100"/>
  <c r="K245" i="100" s="1"/>
  <c r="O244" i="100"/>
  <c r="I244" i="100"/>
  <c r="K244" i="100" s="1"/>
  <c r="O243" i="100"/>
  <c r="I243" i="100"/>
  <c r="K243" i="100" s="1"/>
  <c r="O242" i="100"/>
  <c r="I242" i="100"/>
  <c r="K242" i="100" s="1"/>
  <c r="O241" i="100"/>
  <c r="K241" i="100"/>
  <c r="I241" i="100"/>
  <c r="O240" i="100"/>
  <c r="I240" i="100"/>
  <c r="K240" i="100" s="1"/>
  <c r="O239" i="100"/>
  <c r="I239" i="100"/>
  <c r="K239" i="100" s="1"/>
  <c r="O238" i="100"/>
  <c r="K238" i="100"/>
  <c r="I238" i="100"/>
  <c r="O237" i="100"/>
  <c r="I237" i="100"/>
  <c r="K237" i="100" s="1"/>
  <c r="O236" i="100"/>
  <c r="I236" i="100"/>
  <c r="K236" i="100" s="1"/>
  <c r="O235" i="100"/>
  <c r="I235" i="100"/>
  <c r="K235" i="100" s="1"/>
  <c r="O234" i="100"/>
  <c r="I234" i="100"/>
  <c r="K234" i="100" s="1"/>
  <c r="O233" i="100"/>
  <c r="I233" i="100"/>
  <c r="K233" i="100" s="1"/>
  <c r="O232" i="100"/>
  <c r="I232" i="100"/>
  <c r="K232" i="100" s="1"/>
  <c r="O231" i="100"/>
  <c r="K231" i="100"/>
  <c r="I231" i="100"/>
  <c r="O230" i="100"/>
  <c r="K230" i="100"/>
  <c r="I230" i="100"/>
  <c r="O229" i="100"/>
  <c r="I229" i="100"/>
  <c r="K229" i="100" s="1"/>
  <c r="O228" i="100"/>
  <c r="I228" i="100"/>
  <c r="K228" i="100" s="1"/>
  <c r="K226" i="100"/>
  <c r="I226" i="100"/>
  <c r="I225" i="100"/>
  <c r="K225" i="100" s="1"/>
  <c r="I224" i="100"/>
  <c r="K224" i="100" s="1"/>
  <c r="O223" i="100"/>
  <c r="I223" i="100"/>
  <c r="K223" i="100" s="1"/>
  <c r="O222" i="100"/>
  <c r="I222" i="100"/>
  <c r="K222" i="100" s="1"/>
  <c r="O221" i="100"/>
  <c r="I221" i="100"/>
  <c r="K221" i="100" s="1"/>
  <c r="O220" i="100"/>
  <c r="I220" i="100"/>
  <c r="K220" i="100" s="1"/>
  <c r="O219" i="100"/>
  <c r="I219" i="100"/>
  <c r="K219" i="100" s="1"/>
  <c r="O218" i="100"/>
  <c r="I218" i="100"/>
  <c r="K218" i="100" s="1"/>
  <c r="O217" i="100"/>
  <c r="I217" i="100"/>
  <c r="K217" i="100" s="1"/>
  <c r="O216" i="100"/>
  <c r="I216" i="100"/>
  <c r="K216" i="100" s="1"/>
  <c r="O215" i="100"/>
  <c r="I215" i="100"/>
  <c r="K215" i="100" s="1"/>
  <c r="O214" i="100"/>
  <c r="I214" i="100"/>
  <c r="K214" i="100" s="1"/>
  <c r="O213" i="100"/>
  <c r="I213" i="100"/>
  <c r="K213" i="100" s="1"/>
  <c r="O212" i="100"/>
  <c r="I212" i="100"/>
  <c r="K212" i="100" s="1"/>
  <c r="O211" i="100"/>
  <c r="I211" i="100"/>
  <c r="K211" i="100" s="1"/>
  <c r="O210" i="100"/>
  <c r="I210" i="100"/>
  <c r="K210" i="100" s="1"/>
  <c r="O209" i="100"/>
  <c r="K209" i="100"/>
  <c r="I209" i="100"/>
  <c r="O208" i="100"/>
  <c r="I208" i="100"/>
  <c r="K208" i="100" s="1"/>
  <c r="O207" i="100"/>
  <c r="I207" i="100"/>
  <c r="K207" i="100" s="1"/>
  <c r="O206" i="100"/>
  <c r="I206" i="100"/>
  <c r="K206" i="100" s="1"/>
  <c r="O205" i="100"/>
  <c r="I205" i="100"/>
  <c r="K205" i="100" s="1"/>
  <c r="O204" i="100"/>
  <c r="K204" i="100"/>
  <c r="I204" i="100"/>
  <c r="O203" i="100"/>
  <c r="I203" i="100"/>
  <c r="K203" i="100" s="1"/>
  <c r="O202" i="100"/>
  <c r="I202" i="100"/>
  <c r="K202" i="100" s="1"/>
  <c r="O201" i="100"/>
  <c r="I201" i="100"/>
  <c r="K201" i="100" s="1"/>
  <c r="O200" i="100"/>
  <c r="I200" i="100"/>
  <c r="K200" i="100" s="1"/>
  <c r="O199" i="100"/>
  <c r="I199" i="100"/>
  <c r="K199" i="100" s="1"/>
  <c r="O198" i="100"/>
  <c r="I198" i="100"/>
  <c r="K198" i="100" s="1"/>
  <c r="O197" i="100"/>
  <c r="I197" i="100"/>
  <c r="K197" i="100" s="1"/>
  <c r="O196" i="100"/>
  <c r="I196" i="100"/>
  <c r="K196" i="100" s="1"/>
  <c r="O195" i="100"/>
  <c r="I195" i="100"/>
  <c r="K195" i="100" s="1"/>
  <c r="O194" i="100"/>
  <c r="I194" i="100"/>
  <c r="K194" i="100" s="1"/>
  <c r="O193" i="100"/>
  <c r="I193" i="100"/>
  <c r="K193" i="100" s="1"/>
  <c r="O192" i="100"/>
  <c r="I192" i="100"/>
  <c r="K192" i="100" s="1"/>
  <c r="O191" i="100"/>
  <c r="I191" i="100"/>
  <c r="K191" i="100" s="1"/>
  <c r="K189" i="100"/>
  <c r="I189" i="100"/>
  <c r="I188" i="100"/>
  <c r="K188" i="100" s="1"/>
  <c r="I187" i="100"/>
  <c r="K187" i="100" s="1"/>
  <c r="O186" i="100"/>
  <c r="K186" i="100"/>
  <c r="I186" i="100"/>
  <c r="O185" i="100"/>
  <c r="I185" i="100"/>
  <c r="K185" i="100" s="1"/>
  <c r="O184" i="100"/>
  <c r="I184" i="100"/>
  <c r="K184" i="100" s="1"/>
  <c r="O183" i="100"/>
  <c r="I183" i="100"/>
  <c r="K183" i="100" s="1"/>
  <c r="O182" i="100"/>
  <c r="I182" i="100"/>
  <c r="K182" i="100" s="1"/>
  <c r="O181" i="100"/>
  <c r="I181" i="100"/>
  <c r="K181" i="100" s="1"/>
  <c r="O180" i="100"/>
  <c r="I180" i="100"/>
  <c r="K180" i="100" s="1"/>
  <c r="O179" i="100"/>
  <c r="K179" i="100"/>
  <c r="I179" i="100"/>
  <c r="O178" i="100"/>
  <c r="K178" i="100"/>
  <c r="I178" i="100"/>
  <c r="O177" i="100"/>
  <c r="I177" i="100"/>
  <c r="K177" i="100" s="1"/>
  <c r="O176" i="100"/>
  <c r="I176" i="100"/>
  <c r="K176" i="100" s="1"/>
  <c r="O175" i="100"/>
  <c r="K175" i="100"/>
  <c r="I175" i="100"/>
  <c r="O174" i="100"/>
  <c r="I174" i="100"/>
  <c r="K174" i="100" s="1"/>
  <c r="O173" i="100"/>
  <c r="I173" i="100"/>
  <c r="K173" i="100" s="1"/>
  <c r="O172" i="100"/>
  <c r="I172" i="100"/>
  <c r="K172" i="100" s="1"/>
  <c r="O171" i="100"/>
  <c r="I171" i="100"/>
  <c r="K171" i="100" s="1"/>
  <c r="O170" i="100"/>
  <c r="I170" i="100"/>
  <c r="K170" i="100" s="1"/>
  <c r="O169" i="100"/>
  <c r="I169" i="100"/>
  <c r="K169" i="100" s="1"/>
  <c r="O168" i="100"/>
  <c r="I168" i="100"/>
  <c r="K168" i="100" s="1"/>
  <c r="O167" i="100"/>
  <c r="I167" i="100"/>
  <c r="K167" i="100" s="1"/>
  <c r="O166" i="100"/>
  <c r="I166" i="100"/>
  <c r="K166" i="100" s="1"/>
  <c r="O165" i="100"/>
  <c r="K165" i="100"/>
  <c r="I165" i="100"/>
  <c r="O164" i="100"/>
  <c r="I164" i="100"/>
  <c r="K164" i="100" s="1"/>
  <c r="O163" i="100"/>
  <c r="I163" i="100"/>
  <c r="K163" i="100" s="1"/>
  <c r="O162" i="100"/>
  <c r="I162" i="100"/>
  <c r="K162" i="100" s="1"/>
  <c r="O161" i="100"/>
  <c r="I161" i="100"/>
  <c r="K161" i="100" s="1"/>
  <c r="O160" i="100"/>
  <c r="I160" i="100"/>
  <c r="K160" i="100" s="1"/>
  <c r="O159" i="100"/>
  <c r="I159" i="100"/>
  <c r="K159" i="100" s="1"/>
  <c r="O158" i="100"/>
  <c r="I158" i="100"/>
  <c r="K158" i="100" s="1"/>
  <c r="O157" i="100"/>
  <c r="I157" i="100"/>
  <c r="K157" i="100" s="1"/>
  <c r="O156" i="100"/>
  <c r="I156" i="100"/>
  <c r="K156" i="100" s="1"/>
  <c r="O155" i="100"/>
  <c r="I155" i="100"/>
  <c r="K155" i="100" s="1"/>
  <c r="O154" i="100"/>
  <c r="K154" i="100"/>
  <c r="I154" i="100"/>
  <c r="O153" i="100"/>
  <c r="I152" i="100"/>
  <c r="K152" i="100" s="1"/>
  <c r="K151" i="100"/>
  <c r="I151" i="100"/>
  <c r="I150" i="100"/>
  <c r="K150" i="100" s="1"/>
  <c r="O149" i="100"/>
  <c r="I149" i="100"/>
  <c r="K149" i="100" s="1"/>
  <c r="O148" i="100"/>
  <c r="I148" i="100"/>
  <c r="K148" i="100" s="1"/>
  <c r="O147" i="100"/>
  <c r="I147" i="100"/>
  <c r="K147" i="100" s="1"/>
  <c r="O146" i="100"/>
  <c r="I146" i="100"/>
  <c r="K146" i="100" s="1"/>
  <c r="O145" i="100"/>
  <c r="I145" i="100"/>
  <c r="K145" i="100" s="1"/>
  <c r="O144" i="100"/>
  <c r="I144" i="100"/>
  <c r="K144" i="100" s="1"/>
  <c r="O143" i="100"/>
  <c r="I143" i="100"/>
  <c r="K143" i="100" s="1"/>
  <c r="O142" i="100"/>
  <c r="I142" i="100"/>
  <c r="K142" i="100" s="1"/>
  <c r="O141" i="100"/>
  <c r="I141" i="100"/>
  <c r="K141" i="100" s="1"/>
  <c r="O140" i="100"/>
  <c r="I140" i="100"/>
  <c r="K140" i="100" s="1"/>
  <c r="O139" i="100"/>
  <c r="I139" i="100"/>
  <c r="K139" i="100" s="1"/>
  <c r="O138" i="100"/>
  <c r="I138" i="100"/>
  <c r="K138" i="100" s="1"/>
  <c r="O137" i="100"/>
  <c r="I137" i="100"/>
  <c r="K137" i="100" s="1"/>
  <c r="O136" i="100"/>
  <c r="I136" i="100"/>
  <c r="K136" i="100" s="1"/>
  <c r="O135" i="100"/>
  <c r="I135" i="100"/>
  <c r="K135" i="100" s="1"/>
  <c r="O134" i="100"/>
  <c r="I134" i="100"/>
  <c r="K134" i="100" s="1"/>
  <c r="O133" i="100"/>
  <c r="I133" i="100"/>
  <c r="K133" i="100" s="1"/>
  <c r="O132" i="100"/>
  <c r="I132" i="100"/>
  <c r="K132" i="100" s="1"/>
  <c r="O131" i="100"/>
  <c r="K131" i="100"/>
  <c r="I131" i="100"/>
  <c r="O130" i="100"/>
  <c r="I130" i="100"/>
  <c r="K130" i="100" s="1"/>
  <c r="O129" i="100"/>
  <c r="I129" i="100"/>
  <c r="K129" i="100" s="1"/>
  <c r="O128" i="100"/>
  <c r="K128" i="100"/>
  <c r="I128" i="100"/>
  <c r="O127" i="100"/>
  <c r="I127" i="100"/>
  <c r="K127" i="100" s="1"/>
  <c r="O126" i="100"/>
  <c r="I126" i="100"/>
  <c r="K126" i="100" s="1"/>
  <c r="O125" i="100"/>
  <c r="I125" i="100"/>
  <c r="K125" i="100" s="1"/>
  <c r="O124" i="100"/>
  <c r="K124" i="100"/>
  <c r="I124" i="100"/>
  <c r="O123" i="100"/>
  <c r="I123" i="100"/>
  <c r="K123" i="100" s="1"/>
  <c r="O122" i="100"/>
  <c r="I122" i="100"/>
  <c r="K122" i="100" s="1"/>
  <c r="O121" i="100"/>
  <c r="I121" i="100"/>
  <c r="K121" i="100" s="1"/>
  <c r="O120" i="100"/>
  <c r="K120" i="100"/>
  <c r="I120" i="100"/>
  <c r="O119" i="100"/>
  <c r="I119" i="100"/>
  <c r="K119" i="100" s="1"/>
  <c r="O118" i="100"/>
  <c r="I118" i="100"/>
  <c r="K118" i="100" s="1"/>
  <c r="O117" i="100"/>
  <c r="I117" i="100"/>
  <c r="K117" i="100" s="1"/>
  <c r="O116" i="100"/>
  <c r="I115" i="100"/>
  <c r="K115" i="100" s="1"/>
  <c r="I114" i="100"/>
  <c r="K114" i="100" s="1"/>
  <c r="K113" i="100"/>
  <c r="I113" i="100"/>
  <c r="O112" i="100"/>
  <c r="I112" i="100"/>
  <c r="K112" i="100" s="1"/>
  <c r="O111" i="100"/>
  <c r="I111" i="100"/>
  <c r="K111" i="100" s="1"/>
  <c r="O110" i="100"/>
  <c r="I110" i="100"/>
  <c r="K110" i="100" s="1"/>
  <c r="O109" i="100"/>
  <c r="I109" i="100"/>
  <c r="K109" i="100" s="1"/>
  <c r="O108" i="100"/>
  <c r="I108" i="100"/>
  <c r="K108" i="100" s="1"/>
  <c r="O107" i="100"/>
  <c r="I107" i="100"/>
  <c r="K107" i="100" s="1"/>
  <c r="O106" i="100"/>
  <c r="I106" i="100"/>
  <c r="K106" i="100" s="1"/>
  <c r="O105" i="100"/>
  <c r="K105" i="100"/>
  <c r="I105" i="100"/>
  <c r="O104" i="100"/>
  <c r="I104" i="100"/>
  <c r="K104" i="100" s="1"/>
  <c r="O103" i="100"/>
  <c r="I103" i="100"/>
  <c r="K103" i="100" s="1"/>
  <c r="O102" i="100"/>
  <c r="I102" i="100"/>
  <c r="K102" i="100" s="1"/>
  <c r="O101" i="100"/>
  <c r="I101" i="100"/>
  <c r="K101" i="100" s="1"/>
  <c r="O100" i="100"/>
  <c r="I100" i="100"/>
  <c r="K100" i="100" s="1"/>
  <c r="O99" i="100"/>
  <c r="I99" i="100"/>
  <c r="K99" i="100" s="1"/>
  <c r="O98" i="100"/>
  <c r="I98" i="100"/>
  <c r="K98" i="100" s="1"/>
  <c r="O97" i="100"/>
  <c r="I97" i="100"/>
  <c r="K97" i="100" s="1"/>
  <c r="O96" i="100"/>
  <c r="I96" i="100"/>
  <c r="K96" i="100" s="1"/>
  <c r="O95" i="100"/>
  <c r="I95" i="100"/>
  <c r="K95" i="100" s="1"/>
  <c r="O94" i="100"/>
  <c r="I94" i="100"/>
  <c r="K94" i="100" s="1"/>
  <c r="O93" i="100"/>
  <c r="I93" i="100"/>
  <c r="K93" i="100" s="1"/>
  <c r="O92" i="100"/>
  <c r="I92" i="100"/>
  <c r="K92" i="100" s="1"/>
  <c r="O91" i="100"/>
  <c r="I91" i="100"/>
  <c r="K91" i="100" s="1"/>
  <c r="O90" i="100"/>
  <c r="I90" i="100"/>
  <c r="K90" i="100" s="1"/>
  <c r="O89" i="100"/>
  <c r="K89" i="100"/>
  <c r="I89" i="100"/>
  <c r="O88" i="100"/>
  <c r="I88" i="100"/>
  <c r="K88" i="100" s="1"/>
  <c r="O87" i="100"/>
  <c r="I87" i="100"/>
  <c r="K87" i="100" s="1"/>
  <c r="O86" i="100"/>
  <c r="I86" i="100"/>
  <c r="K86" i="100" s="1"/>
  <c r="O85" i="100"/>
  <c r="I85" i="100"/>
  <c r="K85" i="100" s="1"/>
  <c r="O84" i="100"/>
  <c r="I84" i="100"/>
  <c r="K84" i="100" s="1"/>
  <c r="O83" i="100"/>
  <c r="I83" i="100"/>
  <c r="K83" i="100" s="1"/>
  <c r="O82" i="100"/>
  <c r="I82" i="100"/>
  <c r="K82" i="100" s="1"/>
  <c r="O81" i="100"/>
  <c r="I81" i="100"/>
  <c r="K81" i="100" s="1"/>
  <c r="O80" i="100"/>
  <c r="I80" i="100"/>
  <c r="K80" i="100" s="1"/>
  <c r="O79" i="100"/>
  <c r="I78" i="100"/>
  <c r="K78" i="100" s="1"/>
  <c r="I77" i="100"/>
  <c r="K77" i="100" s="1"/>
  <c r="I76" i="100"/>
  <c r="K76" i="100" s="1"/>
  <c r="O75" i="100"/>
  <c r="I75" i="100"/>
  <c r="K75" i="100" s="1"/>
  <c r="O74" i="100"/>
  <c r="I74" i="100"/>
  <c r="K74" i="100" s="1"/>
  <c r="O73" i="100"/>
  <c r="I73" i="100"/>
  <c r="K73" i="100" s="1"/>
  <c r="O72" i="100"/>
  <c r="I72" i="100"/>
  <c r="K72" i="100" s="1"/>
  <c r="D72" i="100"/>
  <c r="O71" i="100"/>
  <c r="I71" i="100"/>
  <c r="K71" i="100" s="1"/>
  <c r="O70" i="100"/>
  <c r="I70" i="100"/>
  <c r="K70" i="100" s="1"/>
  <c r="O69" i="100"/>
  <c r="K69" i="100"/>
  <c r="I69" i="100"/>
  <c r="O68" i="100"/>
  <c r="I68" i="100"/>
  <c r="K68" i="100" s="1"/>
  <c r="O67" i="100"/>
  <c r="I67" i="100"/>
  <c r="K67" i="100" s="1"/>
  <c r="O66" i="100"/>
  <c r="I66" i="100"/>
  <c r="K66" i="100" s="1"/>
  <c r="O65" i="100"/>
  <c r="I65" i="100"/>
  <c r="K65" i="100" s="1"/>
  <c r="O64" i="100"/>
  <c r="I64" i="100"/>
  <c r="K64" i="100" s="1"/>
  <c r="O63" i="100"/>
  <c r="I63" i="100"/>
  <c r="K63" i="100" s="1"/>
  <c r="O62" i="100"/>
  <c r="I62" i="100"/>
  <c r="K62" i="100" s="1"/>
  <c r="O61" i="100"/>
  <c r="K61" i="100"/>
  <c r="I61" i="100"/>
  <c r="O60" i="100"/>
  <c r="I60" i="100"/>
  <c r="K60" i="100" s="1"/>
  <c r="O59" i="100"/>
  <c r="I59" i="100"/>
  <c r="K59" i="100" s="1"/>
  <c r="O58" i="100"/>
  <c r="I58" i="100"/>
  <c r="K58" i="100" s="1"/>
  <c r="O57" i="100"/>
  <c r="K57" i="100"/>
  <c r="I57" i="100"/>
  <c r="O56" i="100"/>
  <c r="I56" i="100"/>
  <c r="K56" i="100" s="1"/>
  <c r="O55" i="100"/>
  <c r="I55" i="100"/>
  <c r="O54" i="100"/>
  <c r="I54" i="100"/>
  <c r="O53" i="100"/>
  <c r="K53" i="100"/>
  <c r="I53" i="100"/>
  <c r="O52" i="100"/>
  <c r="I52" i="100"/>
  <c r="O51" i="100"/>
  <c r="I51" i="100"/>
  <c r="O50" i="100"/>
  <c r="I50" i="100"/>
  <c r="O49" i="100"/>
  <c r="I49" i="100"/>
  <c r="O48" i="100"/>
  <c r="I48" i="100"/>
  <c r="K48" i="100" s="1"/>
  <c r="O47" i="100"/>
  <c r="I47" i="100"/>
  <c r="O46" i="100"/>
  <c r="I46" i="100"/>
  <c r="O45" i="100"/>
  <c r="I45" i="100"/>
  <c r="K45" i="100" s="1"/>
  <c r="O44" i="100"/>
  <c r="I44" i="100"/>
  <c r="O43" i="100"/>
  <c r="K43" i="100"/>
  <c r="I43" i="100"/>
  <c r="O42" i="100"/>
  <c r="I41" i="100"/>
  <c r="K41" i="100" s="1"/>
  <c r="I40" i="100"/>
  <c r="K40" i="100" s="1"/>
  <c r="I39" i="100"/>
  <c r="K39" i="100" s="1"/>
  <c r="O38" i="100"/>
  <c r="I38" i="100"/>
  <c r="K38" i="100" s="1"/>
  <c r="O37" i="100"/>
  <c r="I37" i="100"/>
  <c r="K37" i="100" s="1"/>
  <c r="O36" i="100"/>
  <c r="I36" i="100"/>
  <c r="K36" i="100" s="1"/>
  <c r="A36" i="100"/>
  <c r="A37" i="100" s="1"/>
  <c r="A38" i="100" s="1"/>
  <c r="A39" i="100" s="1"/>
  <c r="A40" i="100" s="1"/>
  <c r="A41" i="100" s="1"/>
  <c r="O35" i="100"/>
  <c r="K35" i="100"/>
  <c r="I35" i="100"/>
  <c r="D35" i="100"/>
  <c r="B35" i="100"/>
  <c r="B36" i="100" s="1"/>
  <c r="B37" i="100" s="1"/>
  <c r="B38" i="100" s="1"/>
  <c r="B39" i="100" s="1"/>
  <c r="B40" i="100" s="1"/>
  <c r="B41" i="100" s="1"/>
  <c r="A35" i="100"/>
  <c r="O34" i="100"/>
  <c r="I34" i="100"/>
  <c r="K34" i="100" s="1"/>
  <c r="O33" i="100"/>
  <c r="I33" i="100"/>
  <c r="K33" i="100" s="1"/>
  <c r="O32" i="100"/>
  <c r="I32" i="100"/>
  <c r="K32" i="100" s="1"/>
  <c r="O31" i="100"/>
  <c r="I31" i="100"/>
  <c r="K31" i="100" s="1"/>
  <c r="O30" i="100"/>
  <c r="I30" i="100"/>
  <c r="K30" i="100" s="1"/>
  <c r="O29" i="100"/>
  <c r="I29" i="100"/>
  <c r="K29" i="100" s="1"/>
  <c r="O28" i="100"/>
  <c r="I28" i="100"/>
  <c r="K28" i="100" s="1"/>
  <c r="O27" i="100"/>
  <c r="K27" i="100"/>
  <c r="I27" i="100"/>
  <c r="O26" i="100"/>
  <c r="I26" i="100"/>
  <c r="K26" i="100" s="1"/>
  <c r="O25" i="100"/>
  <c r="I25" i="100"/>
  <c r="K25" i="100" s="1"/>
  <c r="O24" i="100"/>
  <c r="I24" i="100"/>
  <c r="K24" i="100" s="1"/>
  <c r="O23" i="100"/>
  <c r="K23" i="100"/>
  <c r="I23" i="100"/>
  <c r="O22" i="100"/>
  <c r="I22" i="100"/>
  <c r="K22" i="100" s="1"/>
  <c r="O21" i="100"/>
  <c r="I21" i="100"/>
  <c r="K21" i="100" s="1"/>
  <c r="O20" i="100"/>
  <c r="I20" i="100"/>
  <c r="K20" i="100" s="1"/>
  <c r="O19" i="100"/>
  <c r="K19" i="100"/>
  <c r="I19" i="100"/>
  <c r="O18" i="100"/>
  <c r="I18" i="100"/>
  <c r="K18" i="100" s="1"/>
  <c r="O17" i="100"/>
  <c r="I17" i="100"/>
  <c r="K17" i="100" s="1"/>
  <c r="O16" i="100"/>
  <c r="I16" i="100"/>
  <c r="K16" i="100" s="1"/>
  <c r="O15" i="100"/>
  <c r="I15" i="100"/>
  <c r="K15" i="100" s="1"/>
  <c r="O14" i="100"/>
  <c r="I14" i="100"/>
  <c r="K14" i="100" s="1"/>
  <c r="O13" i="100"/>
  <c r="I13" i="100"/>
  <c r="K13" i="100" s="1"/>
  <c r="O12" i="100"/>
  <c r="I12" i="100"/>
  <c r="K12" i="100" s="1"/>
  <c r="O11" i="100"/>
  <c r="I11" i="100"/>
  <c r="K11" i="100" s="1"/>
  <c r="O10" i="100"/>
  <c r="I10" i="100"/>
  <c r="K10" i="100" s="1"/>
  <c r="O9" i="100"/>
  <c r="I9" i="100"/>
  <c r="K9" i="100" s="1"/>
  <c r="O8" i="100"/>
  <c r="I8" i="100"/>
  <c r="K8" i="100" s="1"/>
  <c r="O7" i="100"/>
  <c r="I7" i="100"/>
  <c r="K7" i="100" s="1"/>
  <c r="O6" i="100"/>
  <c r="I6" i="100"/>
  <c r="K6" i="100" s="1"/>
  <c r="H1977" i="100" l="1"/>
  <c r="I1949" i="100"/>
  <c r="K1949" i="100" s="1"/>
  <c r="I1954" i="100"/>
  <c r="K1954" i="100" s="1"/>
  <c r="H1998" i="100"/>
  <c r="F2002" i="100"/>
  <c r="I1964" i="100"/>
  <c r="L1967" i="100"/>
  <c r="F1990" i="100"/>
  <c r="I1952" i="100"/>
  <c r="F1974" i="100"/>
  <c r="F1995" i="100"/>
  <c r="F2000" i="100"/>
  <c r="H2001" i="100"/>
  <c r="I1962" i="100"/>
  <c r="K1962" i="100" s="1"/>
  <c r="K1963" i="100"/>
  <c r="I2066" i="100"/>
  <c r="K2066" i="100" s="1"/>
  <c r="K2093" i="100"/>
  <c r="E1967" i="100"/>
  <c r="E1970" i="100" s="1"/>
  <c r="H1974" i="100"/>
  <c r="F1984" i="100"/>
  <c r="H1985" i="100"/>
  <c r="F1989" i="100"/>
  <c r="F1994" i="100"/>
  <c r="H2000" i="100"/>
  <c r="I2081" i="100"/>
  <c r="K2081" i="100" s="1"/>
  <c r="I1938" i="100"/>
  <c r="H1979" i="100"/>
  <c r="I1956" i="100"/>
  <c r="K1956" i="100" s="1"/>
  <c r="I1961" i="100"/>
  <c r="K1961" i="100" s="1"/>
  <c r="H2005" i="100"/>
  <c r="E2095" i="100"/>
  <c r="H1994" i="100"/>
  <c r="F2004" i="100"/>
  <c r="I2064" i="100"/>
  <c r="K2064" i="100" s="1"/>
  <c r="F1983" i="100"/>
  <c r="F2094" i="100" s="1"/>
  <c r="F2095" i="100" s="1"/>
  <c r="I1945" i="100"/>
  <c r="K1945" i="100" s="1"/>
  <c r="I1960" i="100"/>
  <c r="K1960" i="100" s="1"/>
  <c r="K1965" i="100"/>
  <c r="K1964" i="100"/>
  <c r="I1950" i="100"/>
  <c r="K1950" i="100" s="1"/>
  <c r="F2008" i="100"/>
  <c r="I2068" i="100"/>
  <c r="K2068" i="100" s="1"/>
  <c r="F1982" i="100"/>
  <c r="F1992" i="100"/>
  <c r="I1959" i="100"/>
  <c r="K1959" i="100" s="1"/>
  <c r="H2003" i="100"/>
  <c r="I2065" i="100"/>
  <c r="K2065" i="100" s="1"/>
  <c r="W1967" i="100"/>
  <c r="W1970" i="100" s="1"/>
  <c r="I1933" i="100"/>
  <c r="K46" i="100"/>
  <c r="K1933" i="100" s="1"/>
  <c r="K1935" i="100"/>
  <c r="Y1967" i="100"/>
  <c r="H2006" i="100"/>
  <c r="L1970" i="100"/>
  <c r="I1935" i="100"/>
  <c r="I1942" i="100"/>
  <c r="I1957" i="100"/>
  <c r="K1957" i="100" s="1"/>
  <c r="I1941" i="100"/>
  <c r="K54" i="100"/>
  <c r="K1941" i="100" s="1"/>
  <c r="I1936" i="100"/>
  <c r="K49" i="100"/>
  <c r="K1936" i="100" s="1"/>
  <c r="I1930" i="100"/>
  <c r="I1943" i="100"/>
  <c r="I2077" i="100"/>
  <c r="K2077" i="100" s="1"/>
  <c r="K1930" i="100"/>
  <c r="K1943" i="100"/>
  <c r="I1969" i="100"/>
  <c r="K51" i="100"/>
  <c r="K1938" i="100" s="1"/>
  <c r="K1944" i="100"/>
  <c r="Q1967" i="100"/>
  <c r="Q1970" i="100" s="1"/>
  <c r="K1932" i="100"/>
  <c r="S1967" i="100"/>
  <c r="K1940" i="100"/>
  <c r="P1967" i="100"/>
  <c r="P1970" i="100" s="1"/>
  <c r="H1995" i="100"/>
  <c r="K1958" i="100"/>
  <c r="H2007" i="100"/>
  <c r="I2087" i="100"/>
  <c r="K2085" i="100"/>
  <c r="K2087" i="100" s="1"/>
  <c r="I1931" i="100"/>
  <c r="F1988" i="100"/>
  <c r="F1981" i="100"/>
  <c r="Z1967" i="100"/>
  <c r="Z1970" i="100" s="1"/>
  <c r="F1987" i="100"/>
  <c r="F1998" i="100"/>
  <c r="I1955" i="100"/>
  <c r="K1955" i="100" s="1"/>
  <c r="Y1969" i="100"/>
  <c r="I2078" i="100"/>
  <c r="K2078" i="100" s="1"/>
  <c r="K44" i="100"/>
  <c r="K1931" i="100" s="1"/>
  <c r="I1937" i="100"/>
  <c r="K55" i="100"/>
  <c r="K1942" i="100" s="1"/>
  <c r="I1932" i="100"/>
  <c r="K50" i="100"/>
  <c r="K1937" i="100" s="1"/>
  <c r="E2074" i="100"/>
  <c r="I2074" i="100" s="1"/>
  <c r="K2074" i="100" s="1"/>
  <c r="E2075" i="100"/>
  <c r="I2075" i="100" s="1"/>
  <c r="K2075" i="100" s="1"/>
  <c r="F1991" i="100"/>
  <c r="I1948" i="100"/>
  <c r="K1948" i="100" s="1"/>
  <c r="I2079" i="100"/>
  <c r="K2079" i="100" s="1"/>
  <c r="I1944" i="100"/>
  <c r="F1967" i="100"/>
  <c r="F1970" i="100" s="1"/>
  <c r="I2069" i="100"/>
  <c r="K2069" i="100" s="1"/>
  <c r="G1967" i="100"/>
  <c r="G1970" i="100" s="1"/>
  <c r="I1934" i="100"/>
  <c r="H1967" i="100"/>
  <c r="H1970" i="100" s="1"/>
  <c r="K1952" i="100"/>
  <c r="H2095" i="100"/>
  <c r="J1967" i="100"/>
  <c r="J1970" i="100" s="1"/>
  <c r="I1939" i="100"/>
  <c r="K52" i="100"/>
  <c r="K1939" i="100" s="1"/>
  <c r="K47" i="100"/>
  <c r="K1934" i="100" s="1"/>
  <c r="I1940" i="100"/>
  <c r="I2071" i="100"/>
  <c r="K2071" i="100" s="1"/>
  <c r="S1969" i="100"/>
  <c r="I2093" i="100"/>
  <c r="X1945" i="100"/>
  <c r="X1967" i="100" s="1"/>
  <c r="X1970" i="100" s="1"/>
  <c r="E2080" i="100"/>
  <c r="I2080" i="100" s="1"/>
  <c r="K2080" i="100" s="1"/>
  <c r="F1973" i="100"/>
  <c r="H1973" i="100"/>
  <c r="F2078" i="100"/>
  <c r="K1967" i="100" l="1"/>
  <c r="S1970" i="100"/>
  <c r="I1967" i="100"/>
  <c r="I1970" i="100" s="1"/>
  <c r="H2010" i="100"/>
  <c r="H2013" i="100" s="1"/>
  <c r="K1969" i="100"/>
  <c r="K1970" i="100" s="1"/>
  <c r="F2010" i="100"/>
  <c r="Y1970" i="100"/>
  <c r="F7" i="99" l="1"/>
  <c r="F8" i="99"/>
  <c r="F9" i="99"/>
  <c r="F10" i="99"/>
  <c r="F11" i="99"/>
  <c r="F12" i="99"/>
  <c r="F13" i="99"/>
  <c r="F14" i="99"/>
  <c r="F15" i="99"/>
  <c r="F16" i="99"/>
  <c r="F17" i="99"/>
  <c r="F18" i="99"/>
  <c r="F19" i="99"/>
  <c r="F20" i="99"/>
  <c r="F21" i="99"/>
  <c r="F22" i="99"/>
  <c r="F23" i="99"/>
  <c r="F24" i="99"/>
  <c r="F25" i="99"/>
  <c r="F26" i="99"/>
  <c r="F27" i="99"/>
  <c r="F28" i="99"/>
  <c r="F29" i="99"/>
  <c r="F30" i="99"/>
  <c r="F31" i="99"/>
  <c r="F32" i="99"/>
  <c r="F33" i="99"/>
  <c r="F34" i="99"/>
  <c r="F35" i="99"/>
  <c r="F36" i="99"/>
  <c r="F37" i="99"/>
  <c r="F38" i="99"/>
  <c r="F39" i="99"/>
  <c r="F40" i="99"/>
  <c r="F41" i="99"/>
  <c r="F42" i="99"/>
  <c r="F43" i="99"/>
  <c r="F44" i="99"/>
  <c r="F45" i="99"/>
  <c r="F46" i="99"/>
  <c r="F47" i="99"/>
  <c r="F48" i="99"/>
  <c r="F49" i="99"/>
  <c r="F50" i="99"/>
  <c r="F51" i="99"/>
  <c r="F52" i="99"/>
  <c r="F53" i="99"/>
  <c r="F54" i="99"/>
  <c r="F55" i="99"/>
  <c r="F56" i="99"/>
  <c r="F57" i="99"/>
  <c r="F58" i="99"/>
  <c r="F6" i="99"/>
  <c r="E7" i="99"/>
  <c r="E8" i="99"/>
  <c r="E9" i="99"/>
  <c r="E10" i="99"/>
  <c r="E11" i="99"/>
  <c r="E12" i="99"/>
  <c r="E13" i="99"/>
  <c r="E14" i="99"/>
  <c r="E15" i="99"/>
  <c r="E16" i="99"/>
  <c r="E17" i="99"/>
  <c r="E18" i="99"/>
  <c r="E19" i="99"/>
  <c r="E20" i="99"/>
  <c r="E21" i="99"/>
  <c r="E22" i="99"/>
  <c r="E23" i="99"/>
  <c r="E24" i="99"/>
  <c r="E25" i="99"/>
  <c r="E26" i="99"/>
  <c r="E27" i="99"/>
  <c r="E28" i="99"/>
  <c r="E29" i="99"/>
  <c r="E30" i="99"/>
  <c r="E31" i="99"/>
  <c r="E32" i="99"/>
  <c r="E33" i="99"/>
  <c r="E34" i="99"/>
  <c r="E35" i="99"/>
  <c r="E36" i="99"/>
  <c r="E37" i="99"/>
  <c r="E38" i="99"/>
  <c r="E39" i="99"/>
  <c r="E40" i="99"/>
  <c r="E41" i="99"/>
  <c r="E42" i="99"/>
  <c r="E43" i="99"/>
  <c r="E44" i="99"/>
  <c r="E45" i="99"/>
  <c r="E46" i="99"/>
  <c r="E47" i="99"/>
  <c r="E48" i="99"/>
  <c r="E49" i="99"/>
  <c r="E50" i="99"/>
  <c r="E51" i="99"/>
  <c r="E52" i="99"/>
  <c r="E53" i="99"/>
  <c r="E54" i="99"/>
  <c r="E55" i="99"/>
  <c r="E56" i="99"/>
  <c r="E57" i="99"/>
  <c r="E58" i="99"/>
  <c r="E6" i="99"/>
  <c r="D7" i="99"/>
  <c r="D8" i="99"/>
  <c r="D9" i="99"/>
  <c r="D10" i="99"/>
  <c r="D11" i="99"/>
  <c r="D12" i="99"/>
  <c r="D13" i="99"/>
  <c r="D14" i="99"/>
  <c r="D15" i="99"/>
  <c r="D16" i="99"/>
  <c r="D17" i="99"/>
  <c r="D18" i="99"/>
  <c r="D19" i="99"/>
  <c r="D20" i="99"/>
  <c r="D21" i="99"/>
  <c r="D22" i="99"/>
  <c r="D23" i="99"/>
  <c r="D24" i="99"/>
  <c r="D25" i="99"/>
  <c r="D26" i="99"/>
  <c r="D27" i="99"/>
  <c r="D28" i="99"/>
  <c r="D29" i="99"/>
  <c r="D30" i="99"/>
  <c r="D31" i="99"/>
  <c r="D32" i="99"/>
  <c r="D33" i="99"/>
  <c r="D34" i="99"/>
  <c r="D35" i="99"/>
  <c r="D36" i="99"/>
  <c r="D37" i="99"/>
  <c r="D38" i="99"/>
  <c r="D39" i="99"/>
  <c r="D40" i="99"/>
  <c r="D41" i="99"/>
  <c r="D42" i="99"/>
  <c r="D43" i="99"/>
  <c r="D44" i="99"/>
  <c r="D45" i="99"/>
  <c r="D46" i="99"/>
  <c r="D47" i="99"/>
  <c r="D48" i="99"/>
  <c r="D49" i="99"/>
  <c r="D50" i="99"/>
  <c r="D51" i="99"/>
  <c r="D52" i="99"/>
  <c r="D53" i="99"/>
  <c r="D54" i="99"/>
  <c r="D55" i="99"/>
  <c r="D56" i="99"/>
  <c r="D57" i="99"/>
  <c r="D58" i="99"/>
  <c r="D6" i="99"/>
  <c r="C7" i="99"/>
  <c r="C8" i="99"/>
  <c r="C9" i="99"/>
  <c r="C10" i="99"/>
  <c r="C11" i="99"/>
  <c r="C12" i="99"/>
  <c r="C13" i="99"/>
  <c r="C14" i="99"/>
  <c r="C15" i="99"/>
  <c r="C16" i="99"/>
  <c r="C17" i="99"/>
  <c r="C18" i="99"/>
  <c r="C19" i="99"/>
  <c r="C20" i="99"/>
  <c r="C21" i="99"/>
  <c r="C22" i="99"/>
  <c r="C23" i="99"/>
  <c r="C24" i="99"/>
  <c r="C25" i="99"/>
  <c r="C26" i="99"/>
  <c r="C27" i="99"/>
  <c r="C28" i="99"/>
  <c r="C29" i="99"/>
  <c r="C30" i="99"/>
  <c r="C31" i="99"/>
  <c r="C32" i="99"/>
  <c r="C33" i="99"/>
  <c r="C34" i="99"/>
  <c r="C35" i="99"/>
  <c r="C36" i="99"/>
  <c r="C37" i="99"/>
  <c r="C38" i="99"/>
  <c r="C39" i="99"/>
  <c r="C40" i="99"/>
  <c r="C41" i="99"/>
  <c r="C42" i="99"/>
  <c r="C43" i="99"/>
  <c r="C44" i="99"/>
  <c r="C45" i="99"/>
  <c r="C46" i="99"/>
  <c r="C47" i="99"/>
  <c r="C48" i="99"/>
  <c r="C49" i="99"/>
  <c r="C50" i="99"/>
  <c r="C51" i="99"/>
  <c r="C52" i="99"/>
  <c r="C53" i="99"/>
  <c r="C54" i="99"/>
  <c r="C55" i="99"/>
  <c r="C56" i="99"/>
  <c r="C57" i="99"/>
  <c r="C58" i="99"/>
  <c r="C6" i="99"/>
  <c r="B7" i="99"/>
  <c r="B8" i="99"/>
  <c r="B9" i="99"/>
  <c r="B10" i="99"/>
  <c r="B11" i="99"/>
  <c r="B12" i="99"/>
  <c r="B13" i="99"/>
  <c r="B14" i="99"/>
  <c r="B15" i="99"/>
  <c r="B16" i="99"/>
  <c r="B17" i="99"/>
  <c r="B18" i="99"/>
  <c r="B19" i="99"/>
  <c r="B20" i="99"/>
  <c r="B21" i="99"/>
  <c r="B22" i="99"/>
  <c r="B23" i="99"/>
  <c r="B24" i="99"/>
  <c r="B25" i="99"/>
  <c r="B26" i="99"/>
  <c r="B27" i="99"/>
  <c r="B28" i="99"/>
  <c r="B29" i="99"/>
  <c r="B30" i="99"/>
  <c r="B31" i="99"/>
  <c r="B32" i="99"/>
  <c r="B33" i="99"/>
  <c r="B34" i="99"/>
  <c r="B35" i="99"/>
  <c r="B36" i="99"/>
  <c r="B37" i="99"/>
  <c r="B38" i="99"/>
  <c r="B39" i="99"/>
  <c r="B40" i="99"/>
  <c r="B41" i="99"/>
  <c r="B42" i="99"/>
  <c r="B43" i="99"/>
  <c r="B44" i="99"/>
  <c r="B45" i="99"/>
  <c r="B46" i="99"/>
  <c r="B47" i="99"/>
  <c r="B48" i="99"/>
  <c r="B49" i="99"/>
  <c r="B50" i="99"/>
  <c r="B51" i="99"/>
  <c r="B52" i="99"/>
  <c r="B53" i="99"/>
  <c r="B54" i="99"/>
  <c r="B55" i="99"/>
  <c r="B56" i="99"/>
  <c r="B57" i="99"/>
  <c r="B58" i="99"/>
  <c r="B6" i="99"/>
  <c r="G8" i="99" l="1"/>
  <c r="O10" i="98"/>
  <c r="M8" i="98"/>
  <c r="L8" i="98"/>
  <c r="K8" i="98"/>
  <c r="J8" i="98"/>
  <c r="I8" i="98"/>
  <c r="M7" i="98"/>
  <c r="L7" i="98"/>
  <c r="K7" i="98"/>
  <c r="J7" i="98"/>
  <c r="I7" i="98"/>
  <c r="F60" i="18"/>
  <c r="E60" i="18"/>
  <c r="D60" i="18"/>
  <c r="C60" i="18"/>
  <c r="B60"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J26" i="18"/>
  <c r="G26" i="18"/>
  <c r="G25" i="18"/>
  <c r="G24" i="18"/>
  <c r="G23" i="18"/>
  <c r="G22" i="18"/>
  <c r="G21" i="18"/>
  <c r="G20" i="18"/>
  <c r="G19" i="18"/>
  <c r="G18" i="18"/>
  <c r="G17" i="18"/>
  <c r="G16" i="18"/>
  <c r="G15" i="18"/>
  <c r="G14" i="18"/>
  <c r="G13" i="18"/>
  <c r="G12" i="18"/>
  <c r="G11" i="18"/>
  <c r="G10" i="18"/>
  <c r="G9" i="18"/>
  <c r="G8" i="18"/>
  <c r="G7" i="18"/>
  <c r="G6" i="18"/>
  <c r="F60" i="13"/>
  <c r="E60" i="13"/>
  <c r="D60" i="13"/>
  <c r="C60" i="13"/>
  <c r="B60"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J26" i="13"/>
  <c r="G26" i="13"/>
  <c r="G25" i="13"/>
  <c r="G24" i="13"/>
  <c r="G23" i="13"/>
  <c r="G22" i="13"/>
  <c r="G21" i="13"/>
  <c r="G20" i="13"/>
  <c r="G19" i="13"/>
  <c r="G18" i="13"/>
  <c r="G17" i="13"/>
  <c r="G16" i="13"/>
  <c r="G15" i="13"/>
  <c r="G14" i="13"/>
  <c r="G13" i="13"/>
  <c r="G12" i="13"/>
  <c r="G11" i="13"/>
  <c r="G10" i="13"/>
  <c r="G9" i="13"/>
  <c r="G8" i="13"/>
  <c r="G7" i="13"/>
  <c r="G6" i="13"/>
  <c r="H26" i="99" l="1"/>
  <c r="H58" i="99"/>
  <c r="H10" i="99"/>
  <c r="H11" i="99"/>
  <c r="H42" i="99"/>
  <c r="H27" i="99"/>
  <c r="H12" i="99"/>
  <c r="H41" i="99"/>
  <c r="H43" i="99"/>
  <c r="H33" i="99"/>
  <c r="H18" i="99"/>
  <c r="H34" i="99"/>
  <c r="H50" i="99"/>
  <c r="H20" i="99"/>
  <c r="H35" i="99"/>
  <c r="H51" i="99"/>
  <c r="H21" i="99"/>
  <c r="H36" i="99"/>
  <c r="H28" i="99"/>
  <c r="H52" i="99"/>
  <c r="H13" i="99"/>
  <c r="H44" i="99"/>
  <c r="H14" i="99"/>
  <c r="H22" i="99"/>
  <c r="H29" i="99"/>
  <c r="H37" i="99"/>
  <c r="H45" i="99"/>
  <c r="H8" i="99"/>
  <c r="H16" i="99"/>
  <c r="H24" i="99"/>
  <c r="H31" i="99"/>
  <c r="H39" i="99"/>
  <c r="H47" i="99"/>
  <c r="H55" i="99"/>
  <c r="H49" i="99"/>
  <c r="H57" i="99"/>
  <c r="H19" i="99"/>
  <c r="H53" i="99"/>
  <c r="G6" i="99"/>
  <c r="H6" i="99"/>
  <c r="H7" i="99"/>
  <c r="H15" i="99"/>
  <c r="H23" i="99"/>
  <c r="H30" i="99"/>
  <c r="H38" i="99"/>
  <c r="H46" i="99"/>
  <c r="H54" i="99"/>
  <c r="H9" i="99"/>
  <c r="H17" i="99"/>
  <c r="H25" i="99"/>
  <c r="H32" i="99"/>
  <c r="H40" i="99"/>
  <c r="H48" i="99"/>
  <c r="H56" i="99"/>
  <c r="N8" i="98"/>
  <c r="K7" i="99" s="1"/>
  <c r="G60" i="13"/>
  <c r="J27" i="13"/>
  <c r="G60" i="18"/>
  <c r="J27" i="18"/>
  <c r="I10" i="98"/>
  <c r="N7" i="98"/>
  <c r="J10" i="98"/>
  <c r="K10" i="98"/>
  <c r="L10" i="98"/>
  <c r="M10" i="98"/>
  <c r="B61" i="99"/>
  <c r="C61" i="99"/>
  <c r="D61" i="99"/>
  <c r="E61" i="99"/>
  <c r="F61" i="99"/>
  <c r="G7" i="99"/>
  <c r="G9" i="99"/>
  <c r="G10" i="99"/>
  <c r="G11" i="99"/>
  <c r="G12" i="99"/>
  <c r="G13" i="99"/>
  <c r="G14" i="99"/>
  <c r="G15" i="99"/>
  <c r="G16" i="99"/>
  <c r="G17" i="99"/>
  <c r="G18" i="99"/>
  <c r="G19" i="99"/>
  <c r="G20" i="99"/>
  <c r="G21" i="99"/>
  <c r="G22" i="99"/>
  <c r="G23" i="99"/>
  <c r="G24" i="99"/>
  <c r="G25" i="99"/>
  <c r="G26" i="99"/>
  <c r="G27" i="99"/>
  <c r="G28" i="99"/>
  <c r="G29" i="99"/>
  <c r="G30" i="99"/>
  <c r="G31" i="99"/>
  <c r="G32" i="99"/>
  <c r="G33" i="99"/>
  <c r="G34" i="99"/>
  <c r="G35" i="99"/>
  <c r="G36" i="99"/>
  <c r="G37" i="99"/>
  <c r="G38" i="99"/>
  <c r="G39" i="99"/>
  <c r="G40" i="99"/>
  <c r="G41" i="99"/>
  <c r="G42" i="99"/>
  <c r="G43" i="99"/>
  <c r="G44" i="99"/>
  <c r="G45" i="99"/>
  <c r="G46" i="99"/>
  <c r="G47" i="99"/>
  <c r="G48" i="99"/>
  <c r="G49" i="99"/>
  <c r="G50" i="99"/>
  <c r="G51" i="99"/>
  <c r="G52" i="99"/>
  <c r="G53" i="99"/>
  <c r="G54" i="99"/>
  <c r="G55" i="99"/>
  <c r="G56" i="99"/>
  <c r="G57" i="99"/>
  <c r="G58" i="99"/>
  <c r="H61" i="99" l="1"/>
  <c r="P8" i="98"/>
  <c r="G61" i="99"/>
  <c r="K11" i="99"/>
  <c r="K6" i="99"/>
  <c r="N10" i="98"/>
  <c r="P7" i="98"/>
  <c r="P10" i="98" l="1"/>
  <c r="K10" i="9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Peterson</author>
    <author>ppeterson</author>
  </authors>
  <commentList>
    <comment ref="D18" authorId="0" shapeId="0" xr:uid="{B0972443-B5E2-49E6-B050-0A887619D7B4}">
      <text>
        <r>
          <rPr>
            <b/>
            <sz val="8"/>
            <color indexed="81"/>
            <rFont val="Tahoma"/>
            <family val="2"/>
          </rPr>
          <t>Paul Peterson:</t>
        </r>
        <r>
          <rPr>
            <sz val="8"/>
            <color indexed="81"/>
            <rFont val="Tahoma"/>
            <family val="2"/>
          </rPr>
          <t xml:space="preserve">
revised to include 67059,69132 in all states (prev adj inc 70025, subseqeuntly found they were incl in orig #'s</t>
        </r>
      </text>
    </comment>
    <comment ref="E91" authorId="0" shapeId="0" xr:uid="{A39DD24A-BFF1-49D3-A270-1DC132BBB974}">
      <text>
        <r>
          <rPr>
            <b/>
            <sz val="8"/>
            <color indexed="81"/>
            <rFont val="Tahoma"/>
            <family val="2"/>
          </rPr>
          <t>Paul Peterson:</t>
        </r>
        <r>
          <rPr>
            <sz val="8"/>
            <color indexed="81"/>
            <rFont val="Tahoma"/>
            <family val="2"/>
          </rPr>
          <t xml:space="preserve">
corrected from ind prpt</t>
        </r>
      </text>
    </comment>
    <comment ref="G279" authorId="1" shapeId="0" xr:uid="{F80EF468-D6BB-4733-86E5-2DE618974004}">
      <text>
        <r>
          <rPr>
            <b/>
            <sz val="8"/>
            <color indexed="81"/>
            <rFont val="Tahoma"/>
            <family val="2"/>
          </rPr>
          <t>ppeterson:</t>
        </r>
        <r>
          <rPr>
            <sz val="8"/>
            <color indexed="81"/>
            <rFont val="Tahoma"/>
            <family val="2"/>
          </rPr>
          <t xml:space="preserve">
ME entered 323,205,801</t>
        </r>
      </text>
    </comment>
    <comment ref="G1201" authorId="0" shapeId="0" xr:uid="{E37A89CF-4056-4108-BC7D-ED7B793B061E}">
      <text>
        <r>
          <rPr>
            <b/>
            <sz val="8"/>
            <color indexed="81"/>
            <rFont val="Tahoma"/>
            <family val="2"/>
          </rPr>
          <t>Paul Peterson:</t>
        </r>
        <r>
          <rPr>
            <sz val="8"/>
            <color indexed="81"/>
            <rFont val="Tahoma"/>
            <family val="2"/>
          </rPr>
          <t xml:space="preserve">
corrected from ind prpt</t>
        </r>
      </text>
    </comment>
    <comment ref="G1278" authorId="1" shapeId="0" xr:uid="{C3152A55-AFAA-46BB-8F62-4F97E2A95103}">
      <text>
        <r>
          <rPr>
            <b/>
            <sz val="8"/>
            <color indexed="81"/>
            <rFont val="Tahoma"/>
            <family val="2"/>
          </rPr>
          <t>ppeterson:</t>
        </r>
        <r>
          <rPr>
            <sz val="8"/>
            <color indexed="81"/>
            <rFont val="Tahoma"/>
            <family val="2"/>
          </rPr>
          <t xml:space="preserve">
Me entered 719,647,561</t>
        </r>
      </text>
    </comment>
    <comment ref="F1608" authorId="0" shapeId="0" xr:uid="{E2033BDB-396E-4D1D-B3F7-035EB0663C4A}">
      <text>
        <r>
          <rPr>
            <b/>
            <sz val="8"/>
            <color indexed="81"/>
            <rFont val="Tahoma"/>
            <family val="2"/>
          </rPr>
          <t>Paul Peterson:</t>
        </r>
        <r>
          <rPr>
            <sz val="8"/>
            <color indexed="81"/>
            <rFont val="Tahoma"/>
            <family val="2"/>
          </rPr>
          <t xml:space="preserve">
correected from idnd rprt</t>
        </r>
      </text>
    </comment>
    <comment ref="G1608" authorId="0" shapeId="0" xr:uid="{C5F98C30-F12A-408C-841E-7D51E8AF2B05}">
      <text>
        <r>
          <rPr>
            <b/>
            <sz val="8"/>
            <color indexed="81"/>
            <rFont val="Tahoma"/>
            <family val="2"/>
          </rPr>
          <t>Paul Peterson:</t>
        </r>
        <r>
          <rPr>
            <sz val="8"/>
            <color indexed="81"/>
            <rFont val="Tahoma"/>
            <family val="2"/>
          </rPr>
          <t xml:space="preserve">
corrected from ind rprt</t>
        </r>
      </text>
    </comment>
  </commentList>
</comments>
</file>

<file path=xl/sharedStrings.xml><?xml version="1.0" encoding="utf-8"?>
<sst xmlns="http://schemas.openxmlformats.org/spreadsheetml/2006/main" count="6104" uniqueCount="277">
  <si>
    <t>Life</t>
  </si>
  <si>
    <t>Allocated Annuity</t>
  </si>
  <si>
    <t>A&amp;H</t>
  </si>
  <si>
    <t>Unallocated Annuity</t>
  </si>
  <si>
    <t>LTC</t>
  </si>
  <si>
    <t>Total</t>
  </si>
  <si>
    <t>Alabama</t>
  </si>
  <si>
    <t>Alaska</t>
  </si>
  <si>
    <t>Arizona</t>
  </si>
  <si>
    <t>Summary:</t>
  </si>
  <si>
    <t>Arkansas</t>
  </si>
  <si>
    <t>California</t>
  </si>
  <si>
    <t>GA Covered Obligations</t>
  </si>
  <si>
    <t>Colorado</t>
  </si>
  <si>
    <t>Connecticut</t>
  </si>
  <si>
    <t>Add:</t>
  </si>
  <si>
    <t>Delaware</t>
  </si>
  <si>
    <t xml:space="preserve">  GA claims incurred directly</t>
  </si>
  <si>
    <t>Dist. of Columbia</t>
  </si>
  <si>
    <t xml:space="preserve">  GA expenses incurred directly</t>
  </si>
  <si>
    <t>Florida</t>
  </si>
  <si>
    <t xml:space="preserve">  NOLHGA expenses</t>
  </si>
  <si>
    <t>Georgia</t>
  </si>
  <si>
    <t xml:space="preserve">  Remaining Inforce estimate</t>
  </si>
  <si>
    <t>Hawaii</t>
  </si>
  <si>
    <t>Idaho</t>
  </si>
  <si>
    <t>Less:</t>
  </si>
  <si>
    <t>Illinois</t>
  </si>
  <si>
    <t xml:space="preserve">  Estate/other distributions</t>
  </si>
  <si>
    <t>Indiana</t>
  </si>
  <si>
    <t xml:space="preserve">  Other adjustments</t>
  </si>
  <si>
    <t>Iowa</t>
  </si>
  <si>
    <t xml:space="preserve">  Ceding commissions/</t>
  </si>
  <si>
    <t>Kansas</t>
  </si>
  <si>
    <t xml:space="preserve">    policy enhancements</t>
  </si>
  <si>
    <t>Kentucky</t>
  </si>
  <si>
    <t xml:space="preserve">  Other recoveries (litigation,</t>
  </si>
  <si>
    <t>Louisiana</t>
  </si>
  <si>
    <t xml:space="preserve">    estate distributions, etc.)</t>
  </si>
  <si>
    <t>Maine</t>
  </si>
  <si>
    <t>Maryland</t>
  </si>
  <si>
    <t>Adjusted GA Costs</t>
  </si>
  <si>
    <t>Massachusetts</t>
  </si>
  <si>
    <t>Per State Breakdown</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</si>
  <si>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</si>
  <si>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</si>
  <si>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</si>
  <si>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</si>
  <si>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</si>
  <si>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</si>
  <si>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</si>
  <si>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</si>
  <si>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</si>
  <si>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</si>
  <si>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</si>
  <si>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</si>
  <si>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</si>
  <si>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</si>
  <si>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</si>
  <si>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</si>
  <si>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</si>
  <si>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</si>
  <si>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</si>
  <si>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</si>
  <si>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</si>
  <si>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</si>
  <si>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</si>
  <si>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</si>
  <si>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</si>
  <si>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</si>
  <si>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</si>
  <si>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</si>
  <si>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</si>
  <si>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</si>
  <si>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Other</t>
  </si>
  <si>
    <t>Bankers Life Insurance Company</t>
  </si>
  <si>
    <t>Colorado Bankers Life Insurance Company</t>
  </si>
  <si>
    <t>NAIC Code</t>
  </si>
  <si>
    <t>Domicile</t>
  </si>
  <si>
    <t>Rehabiliation Date</t>
  </si>
  <si>
    <t>Liquidation Date</t>
  </si>
  <si>
    <t>Closing Date</t>
  </si>
  <si>
    <t>Estate Closing Date</t>
  </si>
  <si>
    <t>Total Report 2023</t>
  </si>
  <si>
    <t>Change</t>
  </si>
  <si>
    <t>Overview "Pre-Liquidation" Insolvencies</t>
  </si>
  <si>
    <t>Bankers Life Ins. Co.</t>
  </si>
  <si>
    <t xml:space="preserve">81043     </t>
  </si>
  <si>
    <t>NC</t>
  </si>
  <si>
    <t>6/27/2019</t>
  </si>
  <si>
    <t>Colorado Bankers Life Ins.Co.</t>
  </si>
  <si>
    <t xml:space="preserve">84786     </t>
  </si>
  <si>
    <t>Total "Pre-Liquidation"</t>
  </si>
  <si>
    <t>Pre-Liquidation Insolvencies Summary by State</t>
  </si>
  <si>
    <t>Allocated</t>
  </si>
  <si>
    <t>Unallocated</t>
  </si>
  <si>
    <t>Annuity</t>
  </si>
  <si>
    <t>Per state breakdown</t>
  </si>
  <si>
    <r>
      <rPr>
        <b/>
        <sz val="11"/>
        <color rgb="FF000000"/>
        <rFont val="Calibri"/>
        <family val="2"/>
      </rPr>
      <t xml:space="preserve">Estimated Net Costs as of </t>
    </r>
    <r>
      <rPr>
        <b/>
        <sz val="11"/>
        <color rgb="FFFF0000"/>
        <rFont val="Calibri"/>
        <family val="2"/>
      </rPr>
      <t>September 30, 2024</t>
    </r>
  </si>
  <si>
    <t>Total Report 2024</t>
  </si>
  <si>
    <t>Revised Assessable Premium Licensed Only (88-93 Includes Resurvey Changes)</t>
  </si>
  <si>
    <t xml:space="preserve"> </t>
  </si>
  <si>
    <t>Assessable</t>
  </si>
  <si>
    <t>Negative</t>
  </si>
  <si>
    <t xml:space="preserve">Used in determining Life v Hlth Co </t>
  </si>
  <si>
    <t>State</t>
  </si>
  <si>
    <t>Premium</t>
  </si>
  <si>
    <t>Adjusted</t>
  </si>
  <si>
    <t>Year adopted</t>
  </si>
  <si>
    <t>Adj for A&amp;H</t>
  </si>
  <si>
    <t>HMO</t>
  </si>
  <si>
    <t>Licensed</t>
  </si>
  <si>
    <t>Abbreviation</t>
  </si>
  <si>
    <t>Basis</t>
  </si>
  <si>
    <t>Year</t>
  </si>
  <si>
    <t>403(b)</t>
  </si>
  <si>
    <t>Notes</t>
  </si>
  <si>
    <t>LTC allocation</t>
  </si>
  <si>
    <t>DI premium</t>
  </si>
  <si>
    <t>LTC premium</t>
  </si>
  <si>
    <t>count</t>
  </si>
  <si>
    <t xml:space="preserve">Life </t>
  </si>
  <si>
    <t>AH</t>
  </si>
  <si>
    <t>AL</t>
  </si>
  <si>
    <t>CAL</t>
  </si>
  <si>
    <t>" "</t>
  </si>
  <si>
    <t>AK</t>
  </si>
  <si>
    <t>All, 403(b) included in UA</t>
  </si>
  <si>
    <t>NewModel Act, acct structure unalloc 403b in aa (L5.2+6.3), COLI/BOLE assessed(no deduct), outside index, struc sett,book val adj,plan sponsor</t>
  </si>
  <si>
    <t>UA 403b (A,L5.2+6.3)</t>
  </si>
  <si>
    <t>UA 403b (A,L5.2+6.3), A&amp;H includes HMO beg 2018</t>
  </si>
  <si>
    <t>UA 403b (A,L5.2+6.3), A&amp;H includes HMO</t>
  </si>
  <si>
    <t>A&amp;H includes HMO</t>
  </si>
  <si>
    <t>AZ</t>
  </si>
  <si>
    <t>A&amp;H includes HMO beg 2018</t>
  </si>
  <si>
    <t>AR</t>
  </si>
  <si>
    <t>1M, except for UA DO NOT</t>
  </si>
  <si>
    <t>fnd gov't lotry and PBGC</t>
  </si>
  <si>
    <t>403(b) included in UA</t>
  </si>
  <si>
    <t>New Act, Collect Trst, Book value adj, plan sponsor, struc settl payee, COLI/BOLI,</t>
  </si>
  <si>
    <t>NewModel Act, unalloc 403b in aa (L5.2+6.3)</t>
  </si>
  <si>
    <t>UA 403b (A,L5.2+6.3), A&amp;H includes HMO beg 2019</t>
  </si>
  <si>
    <t>CA</t>
  </si>
  <si>
    <t>CAL, COLI/BOLI,</t>
  </si>
  <si>
    <t>CO</t>
  </si>
  <si>
    <t>CAL, struc settlmnt payee, outside index</t>
  </si>
  <si>
    <t>HMO premium excluded</t>
  </si>
  <si>
    <t>Yes</t>
  </si>
  <si>
    <t>CT</t>
  </si>
  <si>
    <t>Model</t>
  </si>
  <si>
    <t>New Act, Book value adj, outside index, plan sponsor, struc settl payee, COLI/BOLI, unalloc 403b in aa (L5.2+6.3)</t>
  </si>
  <si>
    <r>
      <t>UA 403b (A,L5.2+6.3),</t>
    </r>
    <r>
      <rPr>
        <sz val="10"/>
        <color rgb="FFFF0000"/>
        <rFont val="Calibri"/>
        <family val="2"/>
      </rPr>
      <t xml:space="preserve"> A&amp;H includes HMO beg 2018</t>
    </r>
  </si>
  <si>
    <t>DE</t>
  </si>
  <si>
    <t>1M, except All for gov't</t>
  </si>
  <si>
    <t>ret pln for 401,457,403(b)</t>
  </si>
  <si>
    <t>same, except er owned life</t>
  </si>
  <si>
    <t>Book value adj, outside index, plan sponsor, struc settl payee, COLI/BOLI</t>
  </si>
  <si>
    <t>Dist. Of Columbia</t>
  </si>
  <si>
    <t>DC</t>
  </si>
  <si>
    <t>FL</t>
  </si>
  <si>
    <t>restated to excluded HMO as FL has a separate HMO account</t>
  </si>
  <si>
    <t>GA</t>
  </si>
  <si>
    <t>Model, Base Exhibit</t>
  </si>
  <si>
    <t>A&amp;H includes HMO beg 2020</t>
  </si>
  <si>
    <t>HI</t>
  </si>
  <si>
    <t>ID</t>
  </si>
  <si>
    <t>Act change to eliminate all unalloc anty</t>
  </si>
  <si>
    <t>IL</t>
  </si>
  <si>
    <t>IN</t>
  </si>
  <si>
    <t>All</t>
  </si>
  <si>
    <t>5M UA gov't ltry, ee ben pln, 0 for DO NOT fnd</t>
  </si>
  <si>
    <t>Assess all (AA&amp;UA) gov't ret 401,457,403(b) and PBGC</t>
  </si>
  <si>
    <t>UA 403b (A,L5.2+6.3), HMO premium excluded</t>
  </si>
  <si>
    <t>IA</t>
  </si>
  <si>
    <t>All, except for UA DO NOT</t>
  </si>
  <si>
    <t>book value, outside index</t>
  </si>
  <si>
    <t>KS</t>
  </si>
  <si>
    <t>KY</t>
  </si>
  <si>
    <t>Book value adj, struc settl payee, COLI/BOLI.  BUT UA excluded, COLI/BOI still assessed</t>
  </si>
  <si>
    <t>removed 28207 added back in</t>
  </si>
  <si>
    <t>medicaid</t>
  </si>
  <si>
    <t>A&amp;H includes HMO beg 2019</t>
  </si>
  <si>
    <t>LA</t>
  </si>
  <si>
    <t>CAL, 403(b) separate</t>
  </si>
  <si>
    <t>A, L2, C2</t>
  </si>
  <si>
    <r>
      <t xml:space="preserve">A, L2, C2, </t>
    </r>
    <r>
      <rPr>
        <sz val="10"/>
        <color rgb="FFFF0000"/>
        <rFont val="Calibri"/>
        <family val="2"/>
      </rPr>
      <t>A&amp;H includes HMO beg 2018</t>
    </r>
  </si>
  <si>
    <r>
      <t xml:space="preserve">A, L2, C2, </t>
    </r>
    <r>
      <rPr>
        <sz val="10"/>
        <color rgb="FFFF0000"/>
        <rFont val="Calibri"/>
        <family val="2"/>
      </rPr>
      <t>A&amp;H includes HMO</t>
    </r>
  </si>
  <si>
    <r>
      <t xml:space="preserve">Pt 2, Line 14, Col 4 &amp; Line 19.7, Col 4; </t>
    </r>
    <r>
      <rPr>
        <sz val="10"/>
        <color rgb="FFFF0000"/>
        <rFont val="Calibri"/>
        <family val="2"/>
      </rPr>
      <t>A&amp;H includes HMO</t>
    </r>
  </si>
  <si>
    <t>ME</t>
  </si>
  <si>
    <t>MD</t>
  </si>
  <si>
    <t>MA</t>
  </si>
  <si>
    <t>MI</t>
  </si>
  <si>
    <t>MN</t>
  </si>
  <si>
    <t>same, except gov't ltry, ee ben pln</t>
  </si>
  <si>
    <t>now 7.5M per part in MN</t>
  </si>
  <si>
    <t>same, except now 7.5M per contract</t>
  </si>
  <si>
    <t>Book value adj</t>
  </si>
  <si>
    <t>outside index</t>
  </si>
  <si>
    <t>MS</t>
  </si>
  <si>
    <t>New Act, Book value adj, plan sponsor, struc settl payee, COLI/BOLI, 403b in aa (L5.2+6.3)</t>
  </si>
  <si>
    <t>UA 403b (A,L5.2+6.3), A&amp;H includes HMO beg 2020</t>
  </si>
  <si>
    <t>MO</t>
  </si>
  <si>
    <t>MT</t>
  </si>
  <si>
    <t>NE</t>
  </si>
  <si>
    <t>Book value adj, outside index, struc settl payee, COLI/BOLI</t>
  </si>
  <si>
    <t>NV</t>
  </si>
  <si>
    <t>Book value adj, outside index, struc settl payee, COLI/BOLI, plan sponsor.  UA still not covered</t>
  </si>
  <si>
    <t>NH</t>
  </si>
  <si>
    <t>NJ</t>
  </si>
  <si>
    <t>2M, gov't ret. pln</t>
  </si>
  <si>
    <t>for 401,457,403(b)</t>
  </si>
  <si>
    <t>2M, gov't lottry</t>
  </si>
  <si>
    <t>2M, ee ben plans</t>
  </si>
  <si>
    <t>same, 2M for PBGC</t>
  </si>
  <si>
    <t>NM</t>
  </si>
  <si>
    <t>NY</t>
  </si>
  <si>
    <t>1M, UA DO NOT fnd gov't</t>
  </si>
  <si>
    <t>1M, gov't lotry, ee ben plan</t>
  </si>
  <si>
    <t>1M, gov't ret. pln</t>
  </si>
  <si>
    <t>1M PBGC</t>
  </si>
  <si>
    <t>CAL, except all variable assessed</t>
  </si>
  <si>
    <t>ND</t>
  </si>
  <si>
    <t>New Act, Book value adj, plan sponsor, struc settl payee, COLI/BOLI, account structure (5.2+6.3)</t>
  </si>
  <si>
    <t>OH</t>
  </si>
  <si>
    <t>OK</t>
  </si>
  <si>
    <t>OR</t>
  </si>
  <si>
    <t>CAL, except for All for gov't</t>
  </si>
  <si>
    <t>ret pln 401,457,403(b)</t>
  </si>
  <si>
    <t>UA 403b (A,L5.2+6.3) beg 2020</t>
  </si>
  <si>
    <t>PA</t>
  </si>
  <si>
    <t>PR</t>
  </si>
  <si>
    <t>RI</t>
  </si>
  <si>
    <t>Model, Base Exhibit, struc sett payee</t>
  </si>
  <si>
    <t>SC</t>
  </si>
  <si>
    <t>SD</t>
  </si>
  <si>
    <t>not added since SD does not assess unallcoated</t>
  </si>
  <si>
    <t>Book value adj, struc settl payee, COLI/BOLI, account structure (5.2+6.3)</t>
  </si>
  <si>
    <t>Adopted LTC allocation, however HMO's are still nonmembers</t>
  </si>
  <si>
    <t>TN</t>
  </si>
  <si>
    <t>Change in account structure - no longer capturing 403(b) separately</t>
  </si>
  <si>
    <t>Change in account structure - no longer capturing 403(b) separately; A&amp;H includes HMO beg 2019</t>
  </si>
  <si>
    <t>Change in account structure - no longer capturing 403(b) separately; A&amp;H includes HMO</t>
  </si>
  <si>
    <t>TX</t>
  </si>
  <si>
    <t>UT</t>
  </si>
  <si>
    <t>Book value adj, outside index, plan sponsor, struc settl payee, COLI/BOLI, unalloc 403b in aa (L5.2+6.3)</t>
  </si>
  <si>
    <t>VT</t>
  </si>
  <si>
    <t>VA</t>
  </si>
  <si>
    <t>New Act, struc settlmnt payee</t>
  </si>
  <si>
    <t>WA</t>
  </si>
  <si>
    <t>WV</t>
  </si>
  <si>
    <t>WI</t>
  </si>
  <si>
    <t>Book value adj, outside index</t>
  </si>
  <si>
    <t>restated to excluded HMO as WI has a separate HMO account</t>
  </si>
  <si>
    <t>WY</t>
  </si>
  <si>
    <t>All States</t>
  </si>
  <si>
    <t>Grand Total</t>
  </si>
  <si>
    <t>cross check</t>
  </si>
  <si>
    <t>allc anty excld 403b</t>
  </si>
  <si>
    <t>Total unallocated</t>
  </si>
  <si>
    <t xml:space="preserve">IL </t>
  </si>
  <si>
    <t>original</t>
  </si>
  <si>
    <t>orig 77950</t>
  </si>
  <si>
    <t>new 77950</t>
  </si>
  <si>
    <t>revised</t>
  </si>
  <si>
    <t>orig 66869</t>
  </si>
  <si>
    <t>new 66869</t>
  </si>
  <si>
    <r>
      <t>Canada Life Ins 80659</t>
    </r>
    <r>
      <rPr>
        <b/>
        <sz val="10"/>
        <rFont val="Geneva"/>
      </rPr>
      <t xml:space="preserve"> original</t>
    </r>
    <r>
      <rPr>
        <sz val="11"/>
        <rFont val="Calibri"/>
        <family val="2"/>
      </rPr>
      <t xml:space="preserve"> new jersey</t>
    </r>
  </si>
  <si>
    <r>
      <t xml:space="preserve">Canada Life Ins 80659 </t>
    </r>
    <r>
      <rPr>
        <b/>
        <sz val="10"/>
        <rFont val="Geneva"/>
      </rPr>
      <t>New</t>
    </r>
    <r>
      <rPr>
        <sz val="11"/>
        <rFont val="Calibri"/>
        <family val="2"/>
      </rPr>
      <t xml:space="preserve"> new jersey</t>
    </r>
  </si>
  <si>
    <t>Change in premium</t>
  </si>
  <si>
    <t>Revised New Jersey</t>
  </si>
  <si>
    <t>Revised Texas</t>
  </si>
  <si>
    <t>less 86916 (Nat'l Heritage Life)</t>
  </si>
  <si>
    <t>Adj Net</t>
  </si>
  <si>
    <t>Revised totals</t>
  </si>
  <si>
    <t>add 65234 (Keyport Life)</t>
  </si>
  <si>
    <t xml:space="preserve">1988 - 2023 Data </t>
  </si>
  <si>
    <r>
      <rPr>
        <b/>
        <sz val="14"/>
        <color rgb="FFFF0000"/>
        <rFont val="Calibri"/>
        <family val="2"/>
      </rPr>
      <t>Note</t>
    </r>
    <r>
      <rPr>
        <sz val="14"/>
        <rFont val="Calibri"/>
        <family val="2"/>
      </rPr>
      <t>:  Please review the posted document "</t>
    </r>
    <r>
      <rPr>
        <b/>
        <sz val="14"/>
        <rFont val="Calibri"/>
        <family val="2"/>
      </rPr>
      <t>2024 Memo_Global Only_10.04.24</t>
    </r>
    <r>
      <rPr>
        <sz val="14"/>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</si>
</sst>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
    <numFmt numFmtId="165" formatCode="0_);\(0\)"/>
    <numFmt numFmtId="166" formatCode="_(* #,##0_);_(* \(#,##0\);_(* &quot;-&quot;??_);_(@_)"/>
  </numFmts>
  <fonts count="24">
    <font>
      <sz val="11"/>
      <name val="Calibri"/>
    </font>
    <font>
      <b/>
      <sz val="11"/>
      <name val="Calibri"/>
      <family val="2"/>
    </font>
    <font>
      <b/>
      <i/>
      <sz val="11"/>
      <name val="Calibri"/>
      <family val="2"/>
    </font>
    <font>
      <b/>
      <sz val="11"/>
      <color rgb="FF000000"/>
      <name val="Calibri"/>
      <family val="2"/>
    </font>
    <font>
      <b/>
      <sz val="11"/>
      <color rgb="FFFF0000"/>
      <name val="Calibri"/>
      <family val="2"/>
    </font>
    <font>
      <sz val="11"/>
      <name val="Calibri"/>
      <family val="2"/>
    </font>
    <font>
      <b/>
      <i/>
      <sz val="12"/>
      <name val="Geneva"/>
    </font>
    <font>
      <sz val="10"/>
      <name val="Geneva"/>
    </font>
    <font>
      <b/>
      <sz val="10"/>
      <name val="Geneva"/>
    </font>
    <font>
      <b/>
      <sz val="10"/>
      <name val="Arial"/>
      <family val="2"/>
    </font>
    <font>
      <sz val="10"/>
      <name val="Arial"/>
      <family val="2"/>
    </font>
    <font>
      <sz val="10"/>
      <color rgb="FFFF0000"/>
      <name val="Geneva"/>
    </font>
    <font>
      <sz val="10"/>
      <name val="Calibri"/>
      <family val="2"/>
      <scheme val="minor"/>
    </font>
    <font>
      <sz val="10"/>
      <color rgb="FFFF0000"/>
      <name val="Calibri"/>
      <family val="2"/>
    </font>
    <font>
      <sz val="10"/>
      <name val="Calibri"/>
      <family val="2"/>
    </font>
    <font>
      <sz val="10"/>
      <color indexed="10"/>
      <name val="Geneva"/>
    </font>
    <font>
      <sz val="10"/>
      <color rgb="FFFF0000"/>
      <name val="Calibri"/>
      <family val="2"/>
      <scheme val="minor"/>
    </font>
    <font>
      <sz val="10"/>
      <color indexed="12"/>
      <name val="Geneva"/>
    </font>
    <font>
      <b/>
      <sz val="10"/>
      <color rgb="FFFF0000"/>
      <name val="Geneva"/>
    </font>
    <font>
      <b/>
      <sz val="8"/>
      <color indexed="81"/>
      <name val="Tahoma"/>
      <family val="2"/>
    </font>
    <font>
      <sz val="8"/>
      <color indexed="81"/>
      <name val="Tahoma"/>
      <family val="2"/>
    </font>
    <font>
      <sz val="14"/>
      <name val="Calibri"/>
      <family val="2"/>
    </font>
    <font>
      <b/>
      <sz val="14"/>
      <color rgb="FFFF0000"/>
      <name val="Calibri"/>
      <family val="2"/>
    </font>
    <font>
      <b/>
      <sz val="14"/>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diagonal/>
    </border>
  </borders>
  <cellStyleXfs count="2">
    <xf numFmtId="0" fontId="0" fillId="0" borderId="0"/>
    <xf numFmtId="43" fontId="5" fillId="0" borderId="0" applyFont="0" applyFill="0" applyBorder="0" applyAlignment="0" applyProtection="0"/>
  </cellStyleXfs>
  <cellXfs count="119">
    <xf numFmtId="0" fontId="0" fillId="0" borderId="0" xfId="0"/>
    <xf numFmtId="164" fontId="0" fillId="0" borderId="0" xfId="0" applyNumberFormat="1" applyAlignment="1">
      <alignment wrapText="1"/>
    </xf>
    <xf numFmtId="164" fontId="0" fillId="0" borderId="4" xfId="0" applyNumberFormat="1" applyBorder="1" applyAlignment="1">
      <alignment wrapText="1"/>
    </xf>
    <xf numFmtId="164" fontId="0" fillId="0" borderId="7" xfId="0" applyNumberFormat="1" applyBorder="1" applyAlignment="1">
      <alignment wrapText="1"/>
    </xf>
    <xf numFmtId="164" fontId="1" fillId="0" borderId="4" xfId="0" applyNumberFormat="1" applyFont="1" applyBorder="1" applyAlignment="1">
      <alignment horizontal="center" vertical="center" wrapText="1"/>
    </xf>
    <xf numFmtId="164" fontId="1" fillId="0" borderId="0" xfId="0" applyNumberFormat="1" applyFont="1" applyAlignment="1">
      <alignment horizontal="center" vertical="center" wrapText="1"/>
    </xf>
    <xf numFmtId="164" fontId="1" fillId="0" borderId="7" xfId="0" applyNumberFormat="1" applyFont="1" applyBorder="1" applyAlignment="1">
      <alignment horizontal="center" vertical="center" wrapText="1"/>
    </xf>
    <xf numFmtId="164" fontId="0" fillId="0" borderId="9" xfId="0" applyNumberFormat="1" applyBorder="1" applyAlignment="1">
      <alignment wrapText="1"/>
    </xf>
    <xf numFmtId="164" fontId="0" fillId="0" borderId="12" xfId="0" applyNumberFormat="1" applyBorder="1" applyAlignment="1">
      <alignment wrapText="1"/>
    </xf>
    <xf numFmtId="164" fontId="0" fillId="0" borderId="10" xfId="0" applyNumberFormat="1" applyBorder="1" applyAlignment="1">
      <alignment wrapText="1"/>
    </xf>
    <xf numFmtId="164" fontId="0" fillId="0" borderId="13" xfId="0" applyNumberFormat="1" applyBorder="1" applyAlignment="1">
      <alignment wrapText="1"/>
    </xf>
    <xf numFmtId="164" fontId="0" fillId="0" borderId="11" xfId="0" applyNumberFormat="1" applyBorder="1" applyAlignment="1">
      <alignment wrapText="1"/>
    </xf>
    <xf numFmtId="164" fontId="0" fillId="0" borderId="14" xfId="0" applyNumberFormat="1" applyBorder="1" applyAlignment="1">
      <alignment wrapText="1"/>
    </xf>
    <xf numFmtId="164" fontId="0" fillId="0" borderId="5" xfId="0" applyNumberFormat="1" applyBorder="1" applyAlignment="1">
      <alignment wrapText="1"/>
    </xf>
    <xf numFmtId="164" fontId="0" fillId="0" borderId="2" xfId="0" applyNumberFormat="1" applyBorder="1" applyAlignment="1">
      <alignment wrapText="1"/>
    </xf>
    <xf numFmtId="164" fontId="0" fillId="0" borderId="8" xfId="0" applyNumberFormat="1" applyBorder="1" applyAlignment="1">
      <alignment wrapText="1"/>
    </xf>
    <xf numFmtId="164" fontId="1" fillId="0" borderId="0" xfId="0" applyNumberFormat="1" applyFont="1" applyAlignment="1">
      <alignment wrapText="1"/>
    </xf>
    <xf numFmtId="164" fontId="0" fillId="0" borderId="0" xfId="0" applyNumberFormat="1" applyAlignment="1">
      <alignment horizontal="center" wrapText="1"/>
    </xf>
    <xf numFmtId="164" fontId="0" fillId="0" borderId="4" xfId="0" applyNumberFormat="1" applyBorder="1" applyAlignment="1">
      <alignment horizontal="center" wrapText="1"/>
    </xf>
    <xf numFmtId="164" fontId="0" fillId="0" borderId="7" xfId="0" applyNumberFormat="1" applyBorder="1" applyAlignment="1">
      <alignment horizontal="center" wrapText="1"/>
    </xf>
    <xf numFmtId="164" fontId="0" fillId="0" borderId="5" xfId="0" applyNumberFormat="1" applyBorder="1" applyAlignment="1">
      <alignment horizontal="center" wrapText="1"/>
    </xf>
    <xf numFmtId="164" fontId="0" fillId="0" borderId="2" xfId="0" applyNumberFormat="1" applyBorder="1" applyAlignment="1">
      <alignment horizontal="center" wrapText="1"/>
    </xf>
    <xf numFmtId="164" fontId="0" fillId="0" borderId="8" xfId="0" applyNumberFormat="1" applyBorder="1" applyAlignment="1">
      <alignment horizontal="center" wrapText="1"/>
    </xf>
    <xf numFmtId="164" fontId="2" fillId="0" borderId="3" xfId="0" applyNumberFormat="1" applyFont="1" applyBorder="1" applyAlignment="1">
      <alignment wrapText="1"/>
    </xf>
    <xf numFmtId="164" fontId="0" fillId="0" borderId="1" xfId="0" applyNumberFormat="1" applyBorder="1" applyAlignment="1">
      <alignment wrapText="1"/>
    </xf>
    <xf numFmtId="164" fontId="0" fillId="0" borderId="3" xfId="0" applyNumberFormat="1" applyBorder="1" applyAlignment="1">
      <alignment wrapText="1"/>
    </xf>
    <xf numFmtId="164" fontId="0" fillId="0" borderId="6" xfId="0" applyNumberFormat="1" applyBorder="1" applyAlignment="1">
      <alignment wrapText="1"/>
    </xf>
    <xf numFmtId="164" fontId="2" fillId="0" borderId="16" xfId="0" applyNumberFormat="1" applyFont="1" applyBorder="1" applyAlignment="1">
      <alignment wrapText="1"/>
    </xf>
    <xf numFmtId="164" fontId="0" fillId="0" borderId="15" xfId="0" applyNumberFormat="1" applyBorder="1" applyAlignment="1">
      <alignment wrapText="1"/>
    </xf>
    <xf numFmtId="164" fontId="0" fillId="0" borderId="16" xfId="0" applyNumberFormat="1" applyBorder="1" applyAlignment="1">
      <alignment wrapText="1"/>
    </xf>
    <xf numFmtId="164" fontId="0" fillId="0" borderId="17" xfId="0" applyNumberFormat="1" applyBorder="1" applyAlignment="1">
      <alignment wrapText="1"/>
    </xf>
    <xf numFmtId="38" fontId="0" fillId="0" borderId="0" xfId="1" applyNumberFormat="1" applyFont="1" applyFill="1" applyAlignment="1">
      <alignment horizontal="center"/>
    </xf>
    <xf numFmtId="38" fontId="7" fillId="0" borderId="0" xfId="1" applyNumberFormat="1" applyFont="1" applyFill="1"/>
    <xf numFmtId="38" fontId="0" fillId="0" borderId="0" xfId="0" applyNumberFormat="1"/>
    <xf numFmtId="38" fontId="0" fillId="0" borderId="0" xfId="1" applyNumberFormat="1" applyFont="1" applyFill="1"/>
    <xf numFmtId="0" fontId="0" fillId="0" borderId="0" xfId="0" applyAlignment="1">
      <alignment horizontal="center"/>
    </xf>
    <xf numFmtId="38" fontId="0" fillId="0" borderId="0" xfId="0" applyNumberFormat="1" applyAlignment="1">
      <alignment horizontal="center"/>
    </xf>
    <xf numFmtId="38" fontId="8" fillId="0" borderId="0" xfId="0" applyNumberFormat="1" applyFont="1" applyAlignment="1">
      <alignment horizontal="center"/>
    </xf>
    <xf numFmtId="38" fontId="8" fillId="0" borderId="0" xfId="1" applyNumberFormat="1" applyFont="1" applyFill="1" applyAlignment="1">
      <alignment horizontal="center"/>
    </xf>
    <xf numFmtId="37" fontId="8" fillId="0" borderId="0" xfId="0" applyNumberFormat="1" applyFont="1" applyAlignment="1">
      <alignment horizontal="center"/>
    </xf>
    <xf numFmtId="165" fontId="8" fillId="0" borderId="0" xfId="0" applyNumberFormat="1" applyFont="1" applyAlignment="1">
      <alignment horizontal="center"/>
    </xf>
    <xf numFmtId="38" fontId="8" fillId="0" borderId="0" xfId="1" applyNumberFormat="1" applyFont="1" applyFill="1" applyAlignment="1">
      <alignment horizontal="left" vertical="center" wrapText="1"/>
    </xf>
    <xf numFmtId="37" fontId="8" fillId="0" borderId="2" xfId="0" applyNumberFormat="1" applyFont="1" applyBorder="1" applyAlignment="1">
      <alignment horizontal="center"/>
    </xf>
    <xf numFmtId="165" fontId="8" fillId="0" borderId="2" xfId="0" applyNumberFormat="1" applyFont="1" applyBorder="1" applyAlignment="1">
      <alignment horizontal="center"/>
    </xf>
    <xf numFmtId="38" fontId="8" fillId="0" borderId="2" xfId="1" applyNumberFormat="1" applyFont="1" applyFill="1" applyBorder="1" applyAlignment="1">
      <alignment horizontal="center"/>
    </xf>
    <xf numFmtId="38" fontId="8" fillId="0" borderId="2" xfId="1" applyNumberFormat="1" applyFont="1" applyFill="1" applyBorder="1" applyAlignment="1">
      <alignment horizontal="left" vertical="center"/>
    </xf>
    <xf numFmtId="38" fontId="9" fillId="0" borderId="0" xfId="1" applyNumberFormat="1" applyFont="1" applyFill="1" applyBorder="1" applyAlignment="1">
      <alignment horizontal="center"/>
    </xf>
    <xf numFmtId="37" fontId="7" fillId="0" borderId="0" xfId="0" applyNumberFormat="1" applyFont="1"/>
    <xf numFmtId="37" fontId="0" fillId="0" borderId="0" xfId="0" applyNumberFormat="1" applyAlignment="1">
      <alignment horizontal="center"/>
    </xf>
    <xf numFmtId="37" fontId="7" fillId="0" borderId="0" xfId="0" applyNumberFormat="1" applyFont="1" applyAlignment="1">
      <alignment horizontal="center"/>
    </xf>
    <xf numFmtId="165" fontId="7" fillId="0" borderId="0" xfId="0" applyNumberFormat="1" applyFont="1" applyAlignment="1">
      <alignment horizontal="center"/>
    </xf>
    <xf numFmtId="38" fontId="0" fillId="0" borderId="0" xfId="1" applyNumberFormat="1" applyFont="1" applyFill="1" applyAlignment="1">
      <alignment horizontal="right"/>
    </xf>
    <xf numFmtId="38" fontId="8" fillId="0" borderId="0" xfId="1" applyNumberFormat="1" applyFont="1" applyFill="1"/>
    <xf numFmtId="38" fontId="8" fillId="2" borderId="0" xfId="1" applyNumberFormat="1" applyFont="1" applyFill="1"/>
    <xf numFmtId="38" fontId="0" fillId="0" borderId="0" xfId="1" applyNumberFormat="1" applyFont="1" applyFill="1" applyBorder="1"/>
    <xf numFmtId="38" fontId="0" fillId="0" borderId="0" xfId="1" applyNumberFormat="1" applyFont="1" applyFill="1" applyBorder="1" applyAlignment="1">
      <alignment horizontal="center"/>
    </xf>
    <xf numFmtId="38" fontId="10" fillId="0" borderId="0" xfId="1" applyNumberFormat="1" applyFont="1" applyFill="1"/>
    <xf numFmtId="38" fontId="0" fillId="0" borderId="0" xfId="1" applyNumberFormat="1" applyFont="1"/>
    <xf numFmtId="165" fontId="0" fillId="0" borderId="0" xfId="0" applyNumberFormat="1" applyAlignment="1">
      <alignment horizontal="center"/>
    </xf>
    <xf numFmtId="38" fontId="0" fillId="2" borderId="0" xfId="1" applyNumberFormat="1" applyFont="1" applyFill="1"/>
    <xf numFmtId="166" fontId="0" fillId="0" borderId="0" xfId="0" applyNumberFormat="1"/>
    <xf numFmtId="0" fontId="11" fillId="0" borderId="0" xfId="0" applyFont="1"/>
    <xf numFmtId="38" fontId="7" fillId="0" borderId="0" xfId="0" applyNumberFormat="1" applyFont="1"/>
    <xf numFmtId="38" fontId="11" fillId="0" borderId="0" xfId="0" applyNumberFormat="1" applyFont="1"/>
    <xf numFmtId="38" fontId="10" fillId="0" borderId="0" xfId="1" applyNumberFormat="1" applyFont="1" applyFill="1" applyBorder="1"/>
    <xf numFmtId="38" fontId="11" fillId="0" borderId="0" xfId="1" applyNumberFormat="1" applyFont="1"/>
    <xf numFmtId="38" fontId="7" fillId="0" borderId="0" xfId="1" applyNumberFormat="1" applyFont="1"/>
    <xf numFmtId="38" fontId="12" fillId="0" borderId="0" xfId="0" applyNumberFormat="1" applyFont="1"/>
    <xf numFmtId="38" fontId="14" fillId="0" borderId="0" xfId="0" applyNumberFormat="1" applyFont="1"/>
    <xf numFmtId="38" fontId="15" fillId="0" borderId="0" xfId="1" applyNumberFormat="1" applyFont="1" applyFill="1" applyAlignment="1">
      <alignment horizontal="right"/>
    </xf>
    <xf numFmtId="38" fontId="7" fillId="0" borderId="0" xfId="1" applyNumberFormat="1" applyFont="1" applyFill="1" applyAlignment="1">
      <alignment horizontal="center"/>
    </xf>
    <xf numFmtId="37" fontId="0" fillId="0" borderId="0" xfId="0" applyNumberFormat="1"/>
    <xf numFmtId="38" fontId="16" fillId="0" borderId="0" xfId="0" applyNumberFormat="1" applyFont="1"/>
    <xf numFmtId="38" fontId="13" fillId="0" borderId="0" xfId="0" applyNumberFormat="1" applyFont="1"/>
    <xf numFmtId="0" fontId="17" fillId="0" borderId="0" xfId="0" applyFont="1"/>
    <xf numFmtId="38" fontId="17" fillId="0" borderId="0" xfId="0" applyNumberFormat="1" applyFont="1"/>
    <xf numFmtId="38" fontId="0" fillId="0" borderId="0" xfId="1" applyNumberFormat="1" applyFont="1" applyFill="1" applyBorder="1" applyAlignment="1">
      <alignment horizontal="right"/>
    </xf>
    <xf numFmtId="38" fontId="17" fillId="0" borderId="0" xfId="1" applyNumberFormat="1" applyFont="1" applyFill="1" applyAlignment="1">
      <alignment horizontal="right"/>
    </xf>
    <xf numFmtId="38" fontId="17" fillId="0" borderId="0" xfId="1" applyNumberFormat="1" applyFont="1" applyFill="1"/>
    <xf numFmtId="38" fontId="7" fillId="0" borderId="0" xfId="1" applyNumberFormat="1" applyFont="1" applyFill="1" applyAlignment="1">
      <alignment horizontal="right"/>
    </xf>
    <xf numFmtId="38" fontId="10" fillId="0" borderId="0" xfId="1" applyNumberFormat="1" applyFont="1" applyFill="1" applyAlignment="1">
      <alignment horizontal="right"/>
    </xf>
    <xf numFmtId="0" fontId="7" fillId="0" borderId="0" xfId="0" applyFont="1"/>
    <xf numFmtId="0" fontId="7" fillId="0" borderId="0" xfId="0" applyFont="1" applyAlignment="1">
      <alignment horizontal="center"/>
    </xf>
    <xf numFmtId="0" fontId="8" fillId="0" borderId="18" xfId="0" applyFont="1" applyBorder="1" applyAlignment="1">
      <alignment horizontal="right"/>
    </xf>
    <xf numFmtId="38" fontId="8" fillId="0" borderId="18" xfId="1" applyNumberFormat="1" applyFont="1" applyFill="1" applyBorder="1"/>
    <xf numFmtId="0" fontId="11" fillId="0" borderId="0" xfId="0" applyFont="1" applyAlignment="1">
      <alignment horizontal="right"/>
    </xf>
    <xf numFmtId="38" fontId="11" fillId="0" borderId="0" xfId="1" applyNumberFormat="1" applyFont="1" applyFill="1"/>
    <xf numFmtId="0" fontId="8" fillId="0" borderId="0" xfId="0" applyFont="1"/>
    <xf numFmtId="166" fontId="0" fillId="0" borderId="0" xfId="1" applyNumberFormat="1" applyFont="1" applyFill="1" applyAlignment="1">
      <alignment horizontal="center"/>
    </xf>
    <xf numFmtId="38" fontId="8" fillId="0" borderId="0" xfId="0" applyNumberFormat="1" applyFont="1"/>
    <xf numFmtId="166" fontId="7" fillId="0" borderId="0" xfId="0" applyNumberFormat="1" applyFont="1" applyAlignment="1">
      <alignment horizontal="center"/>
    </xf>
    <xf numFmtId="38" fontId="8" fillId="0" borderId="0" xfId="1" applyNumberFormat="1" applyFont="1" applyFill="1" applyAlignment="1">
      <alignment horizontal="right"/>
    </xf>
    <xf numFmtId="38" fontId="7" fillId="0" borderId="0" xfId="0" applyNumberFormat="1" applyFont="1" applyAlignment="1">
      <alignment horizontal="center"/>
    </xf>
    <xf numFmtId="38" fontId="8" fillId="0" borderId="0" xfId="0" applyNumberFormat="1" applyFont="1" applyAlignment="1">
      <alignment horizontal="right"/>
    </xf>
    <xf numFmtId="37" fontId="0" fillId="0" borderId="0" xfId="0" applyNumberFormat="1" applyAlignment="1">
      <alignment horizontal="right"/>
    </xf>
    <xf numFmtId="37" fontId="8" fillId="0" borderId="0" xfId="0" applyNumberFormat="1" applyFont="1" applyAlignment="1">
      <alignment horizontal="right"/>
    </xf>
    <xf numFmtId="0" fontId="0" fillId="0" borderId="0" xfId="0" applyAlignment="1">
      <alignment horizontal="right"/>
    </xf>
    <xf numFmtId="37" fontId="8" fillId="0" borderId="0" xfId="0" applyNumberFormat="1" applyFont="1"/>
    <xf numFmtId="37" fontId="7" fillId="0" borderId="0" xfId="0" applyNumberFormat="1" applyFont="1" applyAlignment="1">
      <alignment horizontal="right"/>
    </xf>
    <xf numFmtId="37" fontId="11" fillId="0" borderId="0" xfId="0" applyNumberFormat="1" applyFont="1" applyAlignment="1">
      <alignment horizontal="center"/>
    </xf>
    <xf numFmtId="37" fontId="11" fillId="0" borderId="0" xfId="0" applyNumberFormat="1" applyFont="1" applyAlignment="1">
      <alignment horizontal="right"/>
    </xf>
    <xf numFmtId="37" fontId="11" fillId="0" borderId="0" xfId="0" applyNumberFormat="1" applyFont="1"/>
    <xf numFmtId="38" fontId="11" fillId="0" borderId="0" xfId="1" applyNumberFormat="1" applyFont="1" applyFill="1" applyAlignment="1">
      <alignment horizontal="right"/>
    </xf>
    <xf numFmtId="37" fontId="18" fillId="0" borderId="0" xfId="0" applyNumberFormat="1" applyFont="1"/>
    <xf numFmtId="38" fontId="8" fillId="0" borderId="18" xfId="0" applyNumberFormat="1" applyFont="1" applyBorder="1"/>
    <xf numFmtId="10" fontId="0" fillId="0" borderId="0" xfId="0" applyNumberFormat="1"/>
    <xf numFmtId="166" fontId="0" fillId="0" borderId="0" xfId="1" applyNumberFormat="1" applyFont="1" applyFill="1"/>
    <xf numFmtId="38" fontId="8" fillId="0" borderId="0" xfId="1" applyNumberFormat="1" applyFont="1" applyFill="1" applyBorder="1"/>
    <xf numFmtId="38" fontId="0" fillId="0" borderId="0" xfId="1" applyNumberFormat="1" applyFont="1" applyBorder="1"/>
    <xf numFmtId="38" fontId="8" fillId="2" borderId="0" xfId="1" applyNumberFormat="1" applyFont="1" applyFill="1" applyBorder="1"/>
    <xf numFmtId="164" fontId="21" fillId="3" borderId="0" xfId="0" applyNumberFormat="1" applyFont="1" applyFill="1"/>
    <xf numFmtId="164" fontId="1" fillId="0" borderId="3" xfId="0" applyNumberFormat="1" applyFont="1" applyBorder="1" applyAlignment="1">
      <alignment horizontal="center" wrapText="1"/>
    </xf>
    <xf numFmtId="164" fontId="0" fillId="0" borderId="1" xfId="0" applyNumberFormat="1" applyBorder="1" applyAlignment="1">
      <alignment horizontal="center" wrapText="1"/>
    </xf>
    <xf numFmtId="164" fontId="0" fillId="0" borderId="6" xfId="0" applyNumberFormat="1" applyBorder="1" applyAlignment="1">
      <alignment horizontal="center" wrapText="1"/>
    </xf>
    <xf numFmtId="164" fontId="2" fillId="0" borderId="0" xfId="0" applyNumberFormat="1" applyFont="1" applyAlignment="1">
      <alignment horizontal="center" wrapText="1"/>
    </xf>
    <xf numFmtId="164" fontId="1" fillId="0" borderId="0" xfId="0" applyNumberFormat="1" applyFont="1" applyAlignment="1">
      <alignment horizontal="center" wrapText="1"/>
    </xf>
    <xf numFmtId="164" fontId="0" fillId="0" borderId="0" xfId="0" applyNumberFormat="1" applyAlignment="1">
      <alignment wrapText="1"/>
    </xf>
    <xf numFmtId="37" fontId="6" fillId="0" borderId="0" xfId="0" applyNumberFormat="1" applyFont="1" applyAlignment="1">
      <alignment horizontal="center"/>
    </xf>
    <xf numFmtId="38" fontId="8" fillId="0" borderId="0" xfId="1" applyNumberFormat="1" applyFont="1" applyFill="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olhga.sharepoint.com/sites/financial/InsolvencyData/insolv%20report/2024%20info/NOLHGA%20ADS%202023%20-%20Internal%20premium%20revised%209.17.24%20spreadsheet.xlsx" TargetMode="External"/><Relationship Id="rId1" Type="http://schemas.openxmlformats.org/officeDocument/2006/relationships/externalLinkPath" Target="/sites/financial/InsolvencyData/insolv%20report/2024%20info/NOLHGA%20ADS%202023%20-%20Internal%20premium%20revised%209.17.24%20spread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olhga-my.sharepoint.com/personal/ppeterson_nolhga_com/Documents/Documents/premium/WI%20H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prm MEMBER"/>
      <sheetName val="revprm NONMBR NOT LIC"/>
      <sheetName val="totrevprm"/>
      <sheetName val="chg MEMBER"/>
      <sheetName val="prcnt chg MEMBER"/>
      <sheetName val="prcnt review MEMBER"/>
      <sheetName val="chg NONMBR NOT LIC"/>
      <sheetName val="prcnt chg NONMBR NOT LIC"/>
      <sheetName val="prcnt review NONMBR NOT LIC"/>
      <sheetName val="Not Updated or Used&gt;&gt;&gt;&gt;"/>
      <sheetName val="Lic"/>
      <sheetName val="UnLic"/>
      <sheetName val="403b States"/>
      <sheetName val="Pivot Lic"/>
      <sheetName val="Pivot Unlic"/>
      <sheetName val="rbc"/>
      <sheetName val="hi"/>
      <sheetName val="il"/>
    </sheetNames>
    <sheetDataSet>
      <sheetData sheetId="0"/>
      <sheetData sheetId="1"/>
      <sheetData sheetId="2">
        <row r="74">
          <cell r="O74" t="str">
            <v>Yes</v>
          </cell>
        </row>
        <row r="111">
          <cell r="O111" t="str">
            <v>Yes</v>
          </cell>
        </row>
        <row r="149">
          <cell r="O149" t="str">
            <v>Yes</v>
          </cell>
        </row>
        <row r="259">
          <cell r="O259" t="str">
            <v>Yes</v>
          </cell>
        </row>
        <row r="297">
          <cell r="O297" t="str">
            <v>Yes</v>
          </cell>
        </row>
        <row r="371">
          <cell r="O371" t="str">
            <v>Yes</v>
          </cell>
        </row>
        <row r="409">
          <cell r="O409" t="str">
            <v>Yes</v>
          </cell>
        </row>
        <row r="481">
          <cell r="O481" t="str">
            <v>Yes</v>
          </cell>
        </row>
        <row r="518">
          <cell r="O518" t="str">
            <v>Yes</v>
          </cell>
        </row>
        <row r="555">
          <cell r="O555" t="str">
            <v>Yes</v>
          </cell>
        </row>
        <row r="593">
          <cell r="O593" t="str">
            <v>Yes</v>
          </cell>
        </row>
        <row r="667">
          <cell r="O667" t="str">
            <v>Yes</v>
          </cell>
        </row>
        <row r="703">
          <cell r="O703" t="str">
            <v>Yes</v>
          </cell>
        </row>
        <row r="740">
          <cell r="O740" t="str">
            <v>Yes</v>
          </cell>
        </row>
        <row r="779">
          <cell r="O779" t="str">
            <v>Yes</v>
          </cell>
        </row>
        <row r="890">
          <cell r="O890" t="str">
            <v>Yes</v>
          </cell>
        </row>
        <row r="927">
          <cell r="O927" t="str">
            <v>Yes</v>
          </cell>
        </row>
        <row r="962">
          <cell r="O962" t="str">
            <v>Yes</v>
          </cell>
        </row>
        <row r="1001">
          <cell r="O1001" t="str">
            <v>Yes</v>
          </cell>
        </row>
        <row r="1037">
          <cell r="O1037" t="str">
            <v>Yes</v>
          </cell>
        </row>
        <row r="1075">
          <cell r="O1075" t="str">
            <v>Yes</v>
          </cell>
        </row>
        <row r="1112">
          <cell r="O1112" t="str">
            <v>Yes</v>
          </cell>
        </row>
        <row r="1258">
          <cell r="O1258" t="str">
            <v>Yes</v>
          </cell>
        </row>
        <row r="1296">
          <cell r="O1296" t="str">
            <v>Yes</v>
          </cell>
        </row>
        <row r="1370">
          <cell r="O1370" t="str">
            <v>Yes</v>
          </cell>
        </row>
        <row r="1445">
          <cell r="O1445" t="str">
            <v>Yes</v>
          </cell>
        </row>
        <row r="1556">
          <cell r="O1556" t="str">
            <v>Yes</v>
          </cell>
        </row>
        <row r="1593">
          <cell r="O1593" t="str">
            <v>Yes</v>
          </cell>
        </row>
        <row r="1629">
          <cell r="O1629" t="str">
            <v>Yes</v>
          </cell>
        </row>
        <row r="1666">
          <cell r="O1666" t="str">
            <v>Yes</v>
          </cell>
        </row>
        <row r="1703">
          <cell r="O1703" t="str">
            <v>Yes</v>
          </cell>
        </row>
        <row r="1776">
          <cell r="O1776" t="str">
            <v>Yes</v>
          </cell>
        </row>
        <row r="1850">
          <cell r="O1850" t="str">
            <v>Yes</v>
          </cell>
        </row>
        <row r="1925">
          <cell r="O1925" t="str">
            <v>Yes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efreshError="1">
        <row r="30">
          <cell r="F30">
            <v>5092566300</v>
          </cell>
          <cell r="G30">
            <v>6429866118</v>
          </cell>
          <cell r="H30">
            <v>6193604502</v>
          </cell>
          <cell r="I30">
            <v>8035456219</v>
          </cell>
        </row>
        <row r="31">
          <cell r="G31">
            <v>21</v>
          </cell>
          <cell r="H31">
            <v>21</v>
          </cell>
          <cell r="I31">
            <v>21</v>
          </cell>
        </row>
      </sheetData>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R13"/>
  <sheetViews>
    <sheetView tabSelected="1" zoomScale="75" zoomScaleNormal="75" workbookViewId="0">
      <pane ySplit="4" topLeftCell="A5" activePane="bottomLeft" state="frozen"/>
      <selection activeCell="J31" sqref="J31"/>
      <selection pane="bottomLeft" activeCell="J16" sqref="J16"/>
    </sheetView>
  </sheetViews>
  <sheetFormatPr defaultColWidth="9.140625" defaultRowHeight="15"/>
  <cols>
    <col min="1" max="1" width="2.140625" style="1" customWidth="1"/>
    <col min="2" max="2" width="45" style="1" customWidth="1"/>
    <col min="3" max="3" width="8" style="1" customWidth="1"/>
    <col min="4" max="4" width="10" style="1" customWidth="1"/>
    <col min="5" max="16" width="15" style="1" customWidth="1"/>
    <col min="17" max="18" width="1" style="1" customWidth="1"/>
    <col min="19" max="16384" width="9.140625" style="1"/>
  </cols>
  <sheetData>
    <row r="1" spans="1:18" ht="15.75" thickBot="1"/>
    <row r="2" spans="1:18">
      <c r="A2" s="17"/>
      <c r="B2" s="111" t="s">
        <v>98</v>
      </c>
      <c r="C2" s="112"/>
      <c r="D2" s="112"/>
      <c r="E2" s="112"/>
      <c r="F2" s="112"/>
      <c r="G2" s="112"/>
      <c r="H2" s="112"/>
      <c r="I2" s="112"/>
      <c r="J2" s="112"/>
      <c r="K2" s="112"/>
      <c r="L2" s="112"/>
      <c r="M2" s="112"/>
      <c r="N2" s="112"/>
      <c r="O2" s="112"/>
      <c r="P2" s="113"/>
      <c r="Q2" s="17"/>
      <c r="R2" s="17"/>
    </row>
    <row r="3" spans="1:18">
      <c r="A3" s="17"/>
      <c r="B3" s="18"/>
      <c r="C3" s="17"/>
      <c r="D3" s="17"/>
      <c r="E3" s="17"/>
      <c r="F3" s="17"/>
      <c r="G3" s="17"/>
      <c r="H3" s="17"/>
      <c r="I3" s="17"/>
      <c r="J3" s="17"/>
      <c r="K3" s="17"/>
      <c r="L3" s="17"/>
      <c r="M3" s="17"/>
      <c r="N3" s="17"/>
      <c r="O3" s="17"/>
      <c r="P3" s="19"/>
      <c r="Q3" s="17"/>
      <c r="R3" s="17"/>
    </row>
    <row r="4" spans="1:18" ht="45" customHeight="1" thickBot="1">
      <c r="A4" s="17"/>
      <c r="B4" s="20"/>
      <c r="C4" s="21" t="s">
        <v>77</v>
      </c>
      <c r="D4" s="21" t="s">
        <v>78</v>
      </c>
      <c r="E4" s="21" t="s">
        <v>79</v>
      </c>
      <c r="F4" s="21" t="s">
        <v>80</v>
      </c>
      <c r="G4" s="21" t="s">
        <v>81</v>
      </c>
      <c r="H4" s="21" t="s">
        <v>82</v>
      </c>
      <c r="I4" s="21" t="s">
        <v>0</v>
      </c>
      <c r="J4" s="21" t="s">
        <v>1</v>
      </c>
      <c r="K4" s="21" t="s">
        <v>2</v>
      </c>
      <c r="L4" s="21" t="s">
        <v>3</v>
      </c>
      <c r="M4" s="21" t="s">
        <v>4</v>
      </c>
      <c r="N4" s="21" t="s">
        <v>99</v>
      </c>
      <c r="O4" s="21" t="s">
        <v>83</v>
      </c>
      <c r="P4" s="22" t="s">
        <v>84</v>
      </c>
      <c r="Q4" s="17"/>
      <c r="R4" s="17"/>
    </row>
    <row r="5" spans="1:18">
      <c r="B5" s="23" t="s">
        <v>85</v>
      </c>
      <c r="C5" s="24"/>
      <c r="D5" s="24"/>
      <c r="E5" s="24"/>
      <c r="F5" s="24"/>
      <c r="G5" s="24"/>
      <c r="H5" s="24"/>
      <c r="I5" s="24"/>
      <c r="J5" s="24"/>
      <c r="K5" s="24"/>
      <c r="L5" s="24"/>
      <c r="M5" s="24"/>
      <c r="N5" s="24"/>
      <c r="O5" s="25"/>
      <c r="P5" s="26"/>
    </row>
    <row r="6" spans="1:18" ht="6.95" customHeight="1">
      <c r="B6" s="2"/>
      <c r="O6" s="2"/>
      <c r="P6" s="3"/>
    </row>
    <row r="7" spans="1:18">
      <c r="B7" s="2" t="s">
        <v>86</v>
      </c>
      <c r="C7" s="1" t="s">
        <v>87</v>
      </c>
      <c r="D7" s="1" t="s">
        <v>88</v>
      </c>
      <c r="E7" s="1" t="s">
        <v>89</v>
      </c>
      <c r="I7" s="1">
        <f>SUM('Bankers Life'!LIFE)</f>
        <v>0</v>
      </c>
      <c r="J7" s="1">
        <f>SUM('Bankers Life'!ALLOCATED)</f>
        <v>334228511.02127236</v>
      </c>
      <c r="K7" s="1">
        <f>SUM('Bankers Life'!HEALTH)</f>
        <v>0</v>
      </c>
      <c r="L7" s="1">
        <f>SUM('Bankers Life'!UNALLOCATED)</f>
        <v>0</v>
      </c>
      <c r="M7" s="1">
        <f>SUM('Bankers Life'!LTC)</f>
        <v>0</v>
      </c>
      <c r="N7" s="1">
        <f>SUM(I7:M7)</f>
        <v>334228511.02127236</v>
      </c>
      <c r="O7" s="2">
        <v>452192376</v>
      </c>
      <c r="P7" s="3">
        <f>+N7-O7</f>
        <v>-117963864.97872764</v>
      </c>
    </row>
    <row r="8" spans="1:18">
      <c r="B8" s="2" t="s">
        <v>90</v>
      </c>
      <c r="C8" s="1" t="s">
        <v>91</v>
      </c>
      <c r="D8" s="1" t="s">
        <v>88</v>
      </c>
      <c r="E8" s="1" t="s">
        <v>89</v>
      </c>
      <c r="I8" s="1">
        <f>SUM('CO Bankers'!LIFE)</f>
        <v>112077289.46555835</v>
      </c>
      <c r="J8" s="1">
        <f>SUM('CO Bankers'!ALLOCATED)</f>
        <v>1025464623.2011918</v>
      </c>
      <c r="K8" s="1">
        <f>SUM('CO Bankers'!HEALTH)</f>
        <v>465147.50984010234</v>
      </c>
      <c r="L8" s="1">
        <f>SUM('CO Bankers'!UNALLOCATED)</f>
        <v>0</v>
      </c>
      <c r="M8" s="1">
        <f>SUM('CO Bankers'!LTC)</f>
        <v>0</v>
      </c>
      <c r="N8" s="1">
        <f>SUM(I8:M8)</f>
        <v>1138007060.1765902</v>
      </c>
      <c r="O8" s="2">
        <v>1193635715</v>
      </c>
      <c r="P8" s="3">
        <f>+N8-O8</f>
        <v>-55628654.823409796</v>
      </c>
    </row>
    <row r="9" spans="1:18" ht="6.95" customHeight="1" thickBot="1">
      <c r="B9" s="13"/>
      <c r="C9" s="14"/>
      <c r="D9" s="14"/>
      <c r="E9" s="14"/>
      <c r="F9" s="14"/>
      <c r="G9" s="14"/>
      <c r="H9" s="14"/>
      <c r="I9" s="14"/>
      <c r="J9" s="14"/>
      <c r="K9" s="14"/>
      <c r="L9" s="14"/>
      <c r="M9" s="14"/>
      <c r="N9" s="14"/>
      <c r="O9" s="13"/>
      <c r="P9" s="15"/>
    </row>
    <row r="10" spans="1:18" ht="15.75" thickBot="1">
      <c r="B10" s="27" t="s">
        <v>92</v>
      </c>
      <c r="C10" s="28"/>
      <c r="D10" s="28"/>
      <c r="E10" s="28"/>
      <c r="F10" s="28"/>
      <c r="G10" s="28"/>
      <c r="H10" s="28"/>
      <c r="I10" s="28">
        <f>SUM(PL_LIFE)</f>
        <v>112077289.46555835</v>
      </c>
      <c r="J10" s="28">
        <f>SUM(PL_ALLOCATED)</f>
        <v>1359693134.2224641</v>
      </c>
      <c r="K10" s="28">
        <f>SUM(PL_HEALTH)</f>
        <v>465147.50984010234</v>
      </c>
      <c r="L10" s="28">
        <f>SUM(PL_UNALLOCATED)</f>
        <v>0</v>
      </c>
      <c r="M10" s="28">
        <f>SUM(PL_LTC)</f>
        <v>0</v>
      </c>
      <c r="N10" s="28">
        <f>SUM(PL_TOTAL)</f>
        <v>1472235571.1978626</v>
      </c>
      <c r="O10" s="29">
        <f>SUM(PL_TOTAL_PREV)</f>
        <v>1645828091</v>
      </c>
      <c r="P10" s="30">
        <f>SUM(PL_CHANGE)</f>
        <v>-173592519.80213743</v>
      </c>
    </row>
    <row r="13" spans="1:18" ht="18.75">
      <c r="B13" s="110" t="s">
        <v>276</v>
      </c>
    </row>
  </sheetData>
  <mergeCells count="1">
    <mergeCell ref="B2:P2"/>
  </mergeCells>
  <pageMargins left="0" right="0" top="0.4" bottom="0" header="0" footer="0"/>
  <pageSetup scale="47" orientation="landscape" r:id="rId1"/>
  <headerFooter>
    <oddHeader>&amp;L&amp;D&amp;T
[File]&amp;F&amp;RUNAUDITED
© NOLHGA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pageSetUpPr fitToPage="1"/>
  </sheetPr>
  <dimension ref="A1:K61"/>
  <sheetViews>
    <sheetView topLeftCell="A25" zoomScale="75" workbookViewId="0">
      <selection activeCell="J37" sqref="J37"/>
    </sheetView>
  </sheetViews>
  <sheetFormatPr defaultColWidth="9.140625" defaultRowHeight="15"/>
  <cols>
    <col min="1" max="1" width="20" style="1" customWidth="1"/>
    <col min="2" max="8" width="15" style="1" customWidth="1"/>
    <col min="9" max="9" width="9.140625" style="1" customWidth="1"/>
    <col min="10" max="10" width="40" style="1" customWidth="1"/>
    <col min="11" max="11" width="15" style="1" customWidth="1"/>
    <col min="12" max="12" width="9.140625" style="1" customWidth="1"/>
    <col min="13" max="16384" width="9.140625" style="1"/>
  </cols>
  <sheetData>
    <row r="1" spans="1:11">
      <c r="A1" s="114" t="s">
        <v>93</v>
      </c>
      <c r="B1" s="114"/>
      <c r="C1" s="114"/>
      <c r="D1" s="114"/>
      <c r="E1" s="114"/>
      <c r="F1" s="114"/>
      <c r="G1" s="114"/>
    </row>
    <row r="3" spans="1:11">
      <c r="B3" s="16"/>
      <c r="C3" s="16" t="s">
        <v>94</v>
      </c>
      <c r="D3" s="16"/>
      <c r="E3" s="16" t="s">
        <v>95</v>
      </c>
      <c r="F3" s="16"/>
      <c r="G3" s="16"/>
    </row>
    <row r="4" spans="1:11">
      <c r="B4" s="16" t="s">
        <v>0</v>
      </c>
      <c r="C4" s="16" t="s">
        <v>96</v>
      </c>
      <c r="D4" s="16" t="s">
        <v>2</v>
      </c>
      <c r="E4" s="16" t="s">
        <v>96</v>
      </c>
      <c r="F4" s="16" t="s">
        <v>4</v>
      </c>
      <c r="G4" s="16" t="s">
        <v>5</v>
      </c>
    </row>
    <row r="6" spans="1:11">
      <c r="A6" s="1" t="s">
        <v>6</v>
      </c>
      <c r="B6" s="1">
        <f>+'Bankers Life'!B6+'CO Bankers'!B6</f>
        <v>6231051.7478460791</v>
      </c>
      <c r="C6" s="1">
        <f>+'Bankers Life'!C6+'CO Bankers'!C6</f>
        <v>10132452.048591848</v>
      </c>
      <c r="D6" s="1">
        <f>+'Bankers Life'!D6+'CO Bankers'!D6</f>
        <v>10731.180051999769</v>
      </c>
      <c r="E6" s="1">
        <f>+'Bankers Life'!E6+'CO Bankers'!E6</f>
        <v>0</v>
      </c>
      <c r="F6" s="1">
        <f>+'Bankers Life'!F6+'CO Bankers'!F6</f>
        <v>0</v>
      </c>
      <c r="G6" s="1">
        <f>+'Bankers Life'!G6+'CO Bankers'!G6</f>
        <v>16374234.976489928</v>
      </c>
      <c r="H6" s="1">
        <f>+'Bankers Life'!G6+'CO Bankers'!G6</f>
        <v>16374234.976489928</v>
      </c>
      <c r="J6" s="1" t="s">
        <v>86</v>
      </c>
      <c r="K6" s="1">
        <f>Summary!TOTAL_81043</f>
        <v>334228511.02127236</v>
      </c>
    </row>
    <row r="7" spans="1:11">
      <c r="A7" s="1" t="s">
        <v>7</v>
      </c>
      <c r="B7" s="1">
        <f>+'Bankers Life'!B7+'CO Bankers'!B7</f>
        <v>141126.83190755887</v>
      </c>
      <c r="C7" s="1">
        <f>+'Bankers Life'!C7+'CO Bankers'!C7</f>
        <v>868758.87742815819</v>
      </c>
      <c r="D7" s="1">
        <f>+'Bankers Life'!D7+'CO Bankers'!D7</f>
        <v>0</v>
      </c>
      <c r="E7" s="1">
        <f>+'Bankers Life'!E7+'CO Bankers'!E7</f>
        <v>0</v>
      </c>
      <c r="F7" s="1">
        <f>+'Bankers Life'!F7+'CO Bankers'!F7</f>
        <v>0</v>
      </c>
      <c r="G7" s="1">
        <f t="shared" ref="G7:G37" si="0">SUM(B7:F7)</f>
        <v>1009885.709335717</v>
      </c>
      <c r="H7" s="1">
        <f>+'Bankers Life'!G7+'CO Bankers'!G7</f>
        <v>1009885.709335717</v>
      </c>
      <c r="J7" s="1" t="s">
        <v>90</v>
      </c>
      <c r="K7" s="1">
        <f>Summary!TOTAL_84786</f>
        <v>1138007060.1765902</v>
      </c>
    </row>
    <row r="8" spans="1:11">
      <c r="A8" s="1" t="s">
        <v>8</v>
      </c>
      <c r="B8" s="1">
        <f>+'Bankers Life'!B8+'CO Bankers'!B8</f>
        <v>1014441.2794363985</v>
      </c>
      <c r="C8" s="1">
        <f>+'Bankers Life'!C8+'CO Bankers'!C8</f>
        <v>20116949.748501427</v>
      </c>
      <c r="D8" s="1">
        <f>+'Bankers Life'!D8+'CO Bankers'!D8</f>
        <v>1502.9098034682495</v>
      </c>
      <c r="E8" s="1">
        <f>+'Bankers Life'!E8+'CO Bankers'!E8</f>
        <v>0</v>
      </c>
      <c r="F8" s="1">
        <f>+'Bankers Life'!F8+'CO Bankers'!F8</f>
        <v>0</v>
      </c>
      <c r="G8" s="1">
        <f>SUM(B8:F8)</f>
        <v>21132893.937741295</v>
      </c>
      <c r="H8" s="1">
        <f>+'Bankers Life'!G8+'CO Bankers'!G8</f>
        <v>21132893.937741295</v>
      </c>
    </row>
    <row r="9" spans="1:11">
      <c r="A9" s="1" t="s">
        <v>10</v>
      </c>
      <c r="B9" s="1">
        <f>+'Bankers Life'!B9+'CO Bankers'!B9</f>
        <v>821071.86221552722</v>
      </c>
      <c r="C9" s="1">
        <f>+'Bankers Life'!C9+'CO Bankers'!C9</f>
        <v>6467387.5439089108</v>
      </c>
      <c r="D9" s="1">
        <f>+'Bankers Life'!D9+'CO Bankers'!D9</f>
        <v>426.8931411370948</v>
      </c>
      <c r="E9" s="1">
        <f>+'Bankers Life'!E9+'CO Bankers'!E9</f>
        <v>0</v>
      </c>
      <c r="F9" s="1">
        <f>+'Bankers Life'!F9+'CO Bankers'!F9</f>
        <v>0</v>
      </c>
      <c r="G9" s="1">
        <f t="shared" si="0"/>
        <v>7288886.2992655756</v>
      </c>
      <c r="H9" s="1">
        <f>+'Bankers Life'!G9+'CO Bankers'!G9</f>
        <v>7288886.2992655747</v>
      </c>
    </row>
    <row r="10" spans="1:11">
      <c r="A10" s="1" t="s">
        <v>11</v>
      </c>
      <c r="B10" s="1">
        <f>+'Bankers Life'!B10+'CO Bankers'!B10</f>
        <v>13200243.020622792</v>
      </c>
      <c r="C10" s="1">
        <f>+'Bankers Life'!C10+'CO Bankers'!C10</f>
        <v>26874561.525118209</v>
      </c>
      <c r="D10" s="1">
        <f>+'Bankers Life'!D10+'CO Bankers'!D10</f>
        <v>298882.2935576411</v>
      </c>
      <c r="E10" s="1">
        <f>+'Bankers Life'!E10+'CO Bankers'!E10</f>
        <v>0</v>
      </c>
      <c r="F10" s="1">
        <f>+'Bankers Life'!F10+'CO Bankers'!F10</f>
        <v>0</v>
      </c>
      <c r="G10" s="1">
        <f t="shared" si="0"/>
        <v>40373686.839298643</v>
      </c>
      <c r="H10" s="1">
        <f>+'Bankers Life'!G10+'CO Bankers'!G10</f>
        <v>40373686.839298643</v>
      </c>
      <c r="J10" s="1" t="s">
        <v>5</v>
      </c>
      <c r="K10" s="1">
        <f>SUM(REC_TOTAL)</f>
        <v>1472235571.1978626</v>
      </c>
    </row>
    <row r="11" spans="1:11">
      <c r="A11" s="1" t="s">
        <v>13</v>
      </c>
      <c r="B11" s="1">
        <f>+'Bankers Life'!B11+'CO Bankers'!B11</f>
        <v>1132130.2724860127</v>
      </c>
      <c r="C11" s="1">
        <f>+'Bankers Life'!C11+'CO Bankers'!C11</f>
        <v>10493965.619941786</v>
      </c>
      <c r="D11" s="1">
        <f>+'Bankers Life'!D11+'CO Bankers'!D11</f>
        <v>512.09609317474553</v>
      </c>
      <c r="E11" s="1">
        <f>+'Bankers Life'!E11+'CO Bankers'!E11</f>
        <v>0</v>
      </c>
      <c r="F11" s="1">
        <f>+'Bankers Life'!F11+'CO Bankers'!F11</f>
        <v>0</v>
      </c>
      <c r="G11" s="1">
        <f t="shared" si="0"/>
        <v>11626607.988520972</v>
      </c>
      <c r="H11" s="1">
        <f>+'Bankers Life'!G11+'CO Bankers'!G11</f>
        <v>11626607.988520972</v>
      </c>
      <c r="J11" s="1" t="s">
        <v>97</v>
      </c>
      <c r="K11" s="1">
        <f>SUM(TOTAL)</f>
        <v>1472235571.1978629</v>
      </c>
    </row>
    <row r="12" spans="1:11">
      <c r="A12" s="1" t="s">
        <v>14</v>
      </c>
      <c r="B12" s="1">
        <f>+'Bankers Life'!B12+'CO Bankers'!B12</f>
        <v>359412.40312327555</v>
      </c>
      <c r="C12" s="1">
        <f>+'Bankers Life'!C12+'CO Bankers'!C12</f>
        <v>36454111.290134504</v>
      </c>
      <c r="D12" s="1">
        <f>+'Bankers Life'!D12+'CO Bankers'!D12</f>
        <v>0</v>
      </c>
      <c r="E12" s="1">
        <f>+'Bankers Life'!E12+'CO Bankers'!E12</f>
        <v>0</v>
      </c>
      <c r="F12" s="1">
        <f>+'Bankers Life'!F12+'CO Bankers'!F12</f>
        <v>0</v>
      </c>
      <c r="G12" s="1">
        <f t="shared" si="0"/>
        <v>36813523.693257779</v>
      </c>
      <c r="H12" s="1">
        <f>+'Bankers Life'!G12+'CO Bankers'!G12</f>
        <v>36813523.693257779</v>
      </c>
    </row>
    <row r="13" spans="1:11">
      <c r="A13" s="1" t="s">
        <v>16</v>
      </c>
      <c r="B13" s="1">
        <f>+'Bankers Life'!B13+'CO Bankers'!B13</f>
        <v>222054.70386719666</v>
      </c>
      <c r="C13" s="1">
        <f>+'Bankers Life'!C13+'CO Bankers'!C13</f>
        <v>11699498.556854514</v>
      </c>
      <c r="D13" s="1">
        <f>+'Bankers Life'!D13+'CO Bankers'!D13</f>
        <v>491.89333135138503</v>
      </c>
      <c r="E13" s="1">
        <f>+'Bankers Life'!E13+'CO Bankers'!E13</f>
        <v>0</v>
      </c>
      <c r="F13" s="1">
        <f>+'Bankers Life'!F13+'CO Bankers'!F13</f>
        <v>0</v>
      </c>
      <c r="G13" s="1">
        <f t="shared" si="0"/>
        <v>11922045.154053062</v>
      </c>
      <c r="H13" s="1">
        <f>+'Bankers Life'!G13+'CO Bankers'!G13</f>
        <v>11922045.154053062</v>
      </c>
    </row>
    <row r="14" spans="1:11">
      <c r="A14" s="1" t="s">
        <v>18</v>
      </c>
      <c r="B14" s="1">
        <f>+'Bankers Life'!B14+'CO Bankers'!B14</f>
        <v>1858378.2761312257</v>
      </c>
      <c r="C14" s="1">
        <f>+'Bankers Life'!C14+'CO Bankers'!C14</f>
        <v>1168823.6567791761</v>
      </c>
      <c r="D14" s="1">
        <f>+'Bankers Life'!D14+'CO Bankers'!D14</f>
        <v>3762.1056038892534</v>
      </c>
      <c r="E14" s="1">
        <f>+'Bankers Life'!E14+'CO Bankers'!E14</f>
        <v>0</v>
      </c>
      <c r="F14" s="1">
        <f>+'Bankers Life'!F14+'CO Bankers'!F14</f>
        <v>0</v>
      </c>
      <c r="G14" s="1">
        <f t="shared" si="0"/>
        <v>3030964.0385142909</v>
      </c>
      <c r="H14" s="1">
        <f>+'Bankers Life'!G14+'CO Bankers'!G14</f>
        <v>3030964.0385142909</v>
      </c>
    </row>
    <row r="15" spans="1:11">
      <c r="A15" s="1" t="s">
        <v>20</v>
      </c>
      <c r="B15" s="1">
        <f>+'Bankers Life'!B15+'CO Bankers'!B15</f>
        <v>3174299.2215909902</v>
      </c>
      <c r="C15" s="1">
        <f>+'Bankers Life'!C15+'CO Bankers'!C15</f>
        <v>118631109.47864793</v>
      </c>
      <c r="D15" s="1">
        <f>+'Bankers Life'!D15+'CO Bankers'!D15</f>
        <v>5432.786168586279</v>
      </c>
      <c r="E15" s="1">
        <f>+'Bankers Life'!E15+'CO Bankers'!E15</f>
        <v>0</v>
      </c>
      <c r="F15" s="1">
        <f>+'Bankers Life'!F15+'CO Bankers'!F15</f>
        <v>0</v>
      </c>
      <c r="G15" s="1">
        <f t="shared" si="0"/>
        <v>121810841.48640752</v>
      </c>
      <c r="H15" s="1">
        <f>+'Bankers Life'!G15+'CO Bankers'!G15</f>
        <v>121810841.4864075</v>
      </c>
    </row>
    <row r="16" spans="1:11">
      <c r="A16" s="1" t="s">
        <v>22</v>
      </c>
      <c r="B16" s="1">
        <f>+'Bankers Life'!B16+'CO Bankers'!B16</f>
        <v>4183511.4992389339</v>
      </c>
      <c r="C16" s="1">
        <f>+'Bankers Life'!C16+'CO Bankers'!C16</f>
        <v>21440584.318518743</v>
      </c>
      <c r="D16" s="1">
        <f>+'Bankers Life'!D16+'CO Bankers'!D16</f>
        <v>1191.9629475782667</v>
      </c>
      <c r="E16" s="1">
        <f>+'Bankers Life'!E16+'CO Bankers'!E16</f>
        <v>0</v>
      </c>
      <c r="F16" s="1">
        <f>+'Bankers Life'!F16+'CO Bankers'!F16</f>
        <v>0</v>
      </c>
      <c r="G16" s="1">
        <f t="shared" si="0"/>
        <v>25625287.780705255</v>
      </c>
      <c r="H16" s="1">
        <f>+'Bankers Life'!G16+'CO Bankers'!G16</f>
        <v>25625287.780705255</v>
      </c>
    </row>
    <row r="17" spans="1:8">
      <c r="A17" s="1" t="s">
        <v>24</v>
      </c>
      <c r="B17" s="1">
        <f>+'Bankers Life'!B17+'CO Bankers'!B17</f>
        <v>562972.79611260886</v>
      </c>
      <c r="C17" s="1">
        <f>+'Bankers Life'!C17+'CO Bankers'!C17</f>
        <v>1630721.3782637704</v>
      </c>
      <c r="D17" s="1">
        <f>+'Bankers Life'!D17+'CO Bankers'!D17</f>
        <v>5626.9083582803087</v>
      </c>
      <c r="E17" s="1">
        <f>+'Bankers Life'!E17+'CO Bankers'!E17</f>
        <v>0</v>
      </c>
      <c r="F17" s="1">
        <f>+'Bankers Life'!F17+'CO Bankers'!F17</f>
        <v>0</v>
      </c>
      <c r="G17" s="1">
        <f t="shared" si="0"/>
        <v>2199321.0827346593</v>
      </c>
      <c r="H17" s="1">
        <f>+'Bankers Life'!G17+'CO Bankers'!G17</f>
        <v>2199321.0827346593</v>
      </c>
    </row>
    <row r="18" spans="1:8">
      <c r="A18" s="1" t="s">
        <v>25</v>
      </c>
      <c r="B18" s="1">
        <f>+'Bankers Life'!B18+'CO Bankers'!B18</f>
        <v>211529.94333817469</v>
      </c>
      <c r="C18" s="1">
        <f>+'Bankers Life'!C18+'CO Bankers'!C18</f>
        <v>3162433.5427920911</v>
      </c>
      <c r="D18" s="1">
        <f>+'Bankers Life'!D18+'CO Bankers'!D18</f>
        <v>1601.2884697385264</v>
      </c>
      <c r="E18" s="1">
        <f>+'Bankers Life'!E18+'CO Bankers'!E18</f>
        <v>0</v>
      </c>
      <c r="F18" s="1">
        <f>+'Bankers Life'!F18+'CO Bankers'!F18</f>
        <v>0</v>
      </c>
      <c r="G18" s="1">
        <f t="shared" si="0"/>
        <v>3375564.7746000043</v>
      </c>
      <c r="H18" s="1">
        <f>+'Bankers Life'!G18+'CO Bankers'!G18</f>
        <v>3375564.7746000048</v>
      </c>
    </row>
    <row r="19" spans="1:8">
      <c r="A19" s="1" t="s">
        <v>27</v>
      </c>
      <c r="B19" s="1">
        <f>+'Bankers Life'!B19+'CO Bankers'!B19</f>
        <v>7549064.1183450362</v>
      </c>
      <c r="C19" s="1">
        <f>+'Bankers Life'!C19+'CO Bankers'!C19</f>
        <v>32224801.927662406</v>
      </c>
      <c r="D19" s="1">
        <f>+'Bankers Life'!D19+'CO Bankers'!D19</f>
        <v>2248.6552290349027</v>
      </c>
      <c r="E19" s="1">
        <f>+'Bankers Life'!E19+'CO Bankers'!E19</f>
        <v>0</v>
      </c>
      <c r="F19" s="1">
        <f>+'Bankers Life'!F19+'CO Bankers'!F19</f>
        <v>0</v>
      </c>
      <c r="G19" s="1">
        <f t="shared" si="0"/>
        <v>39776114.701236472</v>
      </c>
      <c r="H19" s="1">
        <f>+'Bankers Life'!G19+'CO Bankers'!G19</f>
        <v>39776114.701236479</v>
      </c>
    </row>
    <row r="20" spans="1:8">
      <c r="A20" s="1" t="s">
        <v>29</v>
      </c>
      <c r="B20" s="1">
        <f>+'Bankers Life'!B20+'CO Bankers'!B20</f>
        <v>1667106.4326161884</v>
      </c>
      <c r="C20" s="1">
        <f>+'Bankers Life'!C20+'CO Bankers'!C20</f>
        <v>23595743.772595212</v>
      </c>
      <c r="D20" s="1">
        <f>+'Bankers Life'!D20+'CO Bankers'!D20</f>
        <v>601.69094995660487</v>
      </c>
      <c r="E20" s="1">
        <f>+'Bankers Life'!E20+'CO Bankers'!E20</f>
        <v>0</v>
      </c>
      <c r="F20" s="1">
        <f>+'Bankers Life'!F20+'CO Bankers'!F20</f>
        <v>0</v>
      </c>
      <c r="G20" s="1">
        <f t="shared" si="0"/>
        <v>25263451.896161359</v>
      </c>
      <c r="H20" s="1">
        <f>+'Bankers Life'!G20+'CO Bankers'!G20</f>
        <v>25263451.896161355</v>
      </c>
    </row>
    <row r="21" spans="1:8">
      <c r="A21" s="1" t="s">
        <v>31</v>
      </c>
      <c r="B21" s="1">
        <f>+'Bankers Life'!B21+'CO Bankers'!B21</f>
        <v>303065.1436360256</v>
      </c>
      <c r="C21" s="1">
        <f>+'Bankers Life'!C21+'CO Bankers'!C21</f>
        <v>12501132.135866452</v>
      </c>
      <c r="D21" s="1">
        <f>+'Bankers Life'!D21+'CO Bankers'!D21</f>
        <v>0</v>
      </c>
      <c r="E21" s="1">
        <f>+'Bankers Life'!E21+'CO Bankers'!E21</f>
        <v>0</v>
      </c>
      <c r="F21" s="1">
        <f>+'Bankers Life'!F21+'CO Bankers'!F21</f>
        <v>0</v>
      </c>
      <c r="G21" s="1">
        <f t="shared" si="0"/>
        <v>12804197.279502477</v>
      </c>
      <c r="H21" s="1">
        <f>+'Bankers Life'!G21+'CO Bankers'!G21</f>
        <v>12804197.279502477</v>
      </c>
    </row>
    <row r="22" spans="1:8">
      <c r="A22" s="1" t="s">
        <v>33</v>
      </c>
      <c r="B22" s="1">
        <f>+'Bankers Life'!B22+'CO Bankers'!B22</f>
        <v>684397.54333764722</v>
      </c>
      <c r="C22" s="1">
        <f>+'Bankers Life'!C22+'CO Bankers'!C22</f>
        <v>22925479.483886674</v>
      </c>
      <c r="D22" s="1">
        <f>+'Bankers Life'!D22+'CO Bankers'!D22</f>
        <v>0</v>
      </c>
      <c r="E22" s="1">
        <f>+'Bankers Life'!E22+'CO Bankers'!E22</f>
        <v>0</v>
      </c>
      <c r="F22" s="1">
        <f>+'Bankers Life'!F22+'CO Bankers'!F22</f>
        <v>0</v>
      </c>
      <c r="G22" s="1">
        <f t="shared" si="0"/>
        <v>23609877.027224321</v>
      </c>
      <c r="H22" s="1">
        <f>+'Bankers Life'!G22+'CO Bankers'!G22</f>
        <v>23609877.027224321</v>
      </c>
    </row>
    <row r="23" spans="1:8">
      <c r="A23" s="1" t="s">
        <v>35</v>
      </c>
      <c r="B23" s="1">
        <f>+'Bankers Life'!B23+'CO Bankers'!B23</f>
        <v>1758312.2400582237</v>
      </c>
      <c r="C23" s="1">
        <f>+'Bankers Life'!C23+'CO Bankers'!C23</f>
        <v>27394260.730942413</v>
      </c>
      <c r="D23" s="1">
        <f>+'Bankers Life'!D23+'CO Bankers'!D23</f>
        <v>247.70342757337602</v>
      </c>
      <c r="E23" s="1">
        <f>+'Bankers Life'!E23+'CO Bankers'!E23</f>
        <v>0</v>
      </c>
      <c r="F23" s="1">
        <f>+'Bankers Life'!F23+'CO Bankers'!F23</f>
        <v>0</v>
      </c>
      <c r="G23" s="1">
        <f t="shared" si="0"/>
        <v>29152820.67442821</v>
      </c>
      <c r="H23" s="1">
        <f>+'Bankers Life'!G23+'CO Bankers'!G23</f>
        <v>29152820.67442821</v>
      </c>
    </row>
    <row r="24" spans="1:8">
      <c r="A24" s="1" t="s">
        <v>37</v>
      </c>
      <c r="B24" s="1">
        <f>+'Bankers Life'!B24+'CO Bankers'!B24</f>
        <v>899017.63085384713</v>
      </c>
      <c r="C24" s="1">
        <f>+'Bankers Life'!C24+'CO Bankers'!C24</f>
        <v>13285661.942791935</v>
      </c>
      <c r="D24" s="1">
        <f>+'Bankers Life'!D24+'CO Bankers'!D24</f>
        <v>0</v>
      </c>
      <c r="E24" s="1">
        <f>+'Bankers Life'!E24+'CO Bankers'!E24</f>
        <v>0</v>
      </c>
      <c r="F24" s="1">
        <f>+'Bankers Life'!F24+'CO Bankers'!F24</f>
        <v>0</v>
      </c>
      <c r="G24" s="1">
        <f t="shared" si="0"/>
        <v>14184679.573645782</v>
      </c>
      <c r="H24" s="1">
        <f>+'Bankers Life'!G24+'CO Bankers'!G24</f>
        <v>14184679.573645782</v>
      </c>
    </row>
    <row r="25" spans="1:8">
      <c r="A25" s="1" t="s">
        <v>39</v>
      </c>
      <c r="B25" s="1">
        <f>+'Bankers Life'!B25+'CO Bankers'!B25</f>
        <v>33572.598245680863</v>
      </c>
      <c r="C25" s="1">
        <f>+'Bankers Life'!C25+'CO Bankers'!C25</f>
        <v>4044183.3346347618</v>
      </c>
      <c r="D25" s="1">
        <f>+'Bankers Life'!D25+'CO Bankers'!D25</f>
        <v>0</v>
      </c>
      <c r="E25" s="1">
        <f>+'Bankers Life'!E25+'CO Bankers'!E25</f>
        <v>0</v>
      </c>
      <c r="F25" s="1">
        <f>+'Bankers Life'!F25+'CO Bankers'!F25</f>
        <v>0</v>
      </c>
      <c r="G25" s="1">
        <f t="shared" si="0"/>
        <v>4077755.9328804426</v>
      </c>
      <c r="H25" s="1">
        <f>+'Bankers Life'!G25+'CO Bankers'!G25</f>
        <v>4077755.9328804426</v>
      </c>
    </row>
    <row r="26" spans="1:8">
      <c r="A26" s="1" t="s">
        <v>40</v>
      </c>
      <c r="B26" s="1">
        <f>+'Bankers Life'!B26+'CO Bankers'!B26</f>
        <v>25148787.91886038</v>
      </c>
      <c r="C26" s="1">
        <f>+'Bankers Life'!C26+'CO Bankers'!C26</f>
        <v>23033316.654225606</v>
      </c>
      <c r="D26" s="1">
        <f>+'Bankers Life'!D26+'CO Bankers'!D26</f>
        <v>109402.34717824108</v>
      </c>
      <c r="E26" s="1">
        <f>+'Bankers Life'!E26+'CO Bankers'!E26</f>
        <v>0</v>
      </c>
      <c r="F26" s="1">
        <f>+'Bankers Life'!F26+'CO Bankers'!F26</f>
        <v>0</v>
      </c>
      <c r="G26" s="1">
        <f t="shared" si="0"/>
        <v>48291506.920264229</v>
      </c>
      <c r="H26" s="1">
        <f>+'Bankers Life'!G26+'CO Bankers'!G26</f>
        <v>48291506.920264237</v>
      </c>
    </row>
    <row r="27" spans="1:8">
      <c r="A27" s="1" t="s">
        <v>42</v>
      </c>
      <c r="B27" s="1">
        <f>+'Bankers Life'!B27+'CO Bankers'!B27</f>
        <v>512568.66212522233</v>
      </c>
      <c r="C27" s="1">
        <f>+'Bankers Life'!C27+'CO Bankers'!C27</f>
        <v>115919525.13293262</v>
      </c>
      <c r="D27" s="1">
        <f>+'Bankers Life'!D27+'CO Bankers'!D27</f>
        <v>0</v>
      </c>
      <c r="E27" s="1">
        <f>+'Bankers Life'!E27+'CO Bankers'!E27</f>
        <v>0</v>
      </c>
      <c r="F27" s="1">
        <f>+'Bankers Life'!F27+'CO Bankers'!F27</f>
        <v>0</v>
      </c>
      <c r="G27" s="1">
        <f t="shared" si="0"/>
        <v>116432093.79505783</v>
      </c>
      <c r="H27" s="1">
        <f>+'Bankers Life'!G27+'CO Bankers'!G27</f>
        <v>116432093.79505783</v>
      </c>
    </row>
    <row r="28" spans="1:8">
      <c r="A28" s="1" t="s">
        <v>44</v>
      </c>
      <c r="B28" s="1">
        <f>+'Bankers Life'!B28+'CO Bankers'!B28</f>
        <v>2888960.6838835403</v>
      </c>
      <c r="C28" s="1">
        <f>+'Bankers Life'!C28+'CO Bankers'!C28</f>
        <v>81635071.672265038</v>
      </c>
      <c r="D28" s="1">
        <f>+'Bankers Life'!D28+'CO Bankers'!D28</f>
        <v>4635.2162670379621</v>
      </c>
      <c r="E28" s="1">
        <f>+'Bankers Life'!E28+'CO Bankers'!E28</f>
        <v>0</v>
      </c>
      <c r="F28" s="1">
        <f>+'Bankers Life'!F28+'CO Bankers'!F28</f>
        <v>0</v>
      </c>
      <c r="G28" s="1">
        <f t="shared" si="0"/>
        <v>84528667.572415605</v>
      </c>
      <c r="H28" s="1">
        <f>+'Bankers Life'!G28+'CO Bankers'!G28</f>
        <v>84528667.572415605</v>
      </c>
    </row>
    <row r="29" spans="1:8">
      <c r="A29" s="1" t="s">
        <v>45</v>
      </c>
      <c r="B29" s="1">
        <f>+'Bankers Life'!B29+'CO Bankers'!B29</f>
        <v>89584.316210473306</v>
      </c>
      <c r="C29" s="1">
        <f>+'Bankers Life'!C29+'CO Bankers'!C29</f>
        <v>16222630.984471302</v>
      </c>
      <c r="D29" s="1">
        <f>+'Bankers Life'!D29+'CO Bankers'!D29</f>
        <v>0</v>
      </c>
      <c r="E29" s="1">
        <f>+'Bankers Life'!E29+'CO Bankers'!E29</f>
        <v>0</v>
      </c>
      <c r="F29" s="1">
        <f>+'Bankers Life'!F29+'CO Bankers'!F29</f>
        <v>0</v>
      </c>
      <c r="G29" s="1">
        <f t="shared" si="0"/>
        <v>16312215.300681775</v>
      </c>
      <c r="H29" s="1">
        <f>+'Bankers Life'!G29+'CO Bankers'!G29</f>
        <v>16312215.300681775</v>
      </c>
    </row>
    <row r="30" spans="1:8">
      <c r="A30" s="1" t="s">
        <v>46</v>
      </c>
      <c r="B30" s="1">
        <f>+'Bankers Life'!B30+'CO Bankers'!B30</f>
        <v>1808482.7247132184</v>
      </c>
      <c r="C30" s="1">
        <f>+'Bankers Life'!C30+'CO Bankers'!C30</f>
        <v>6319502.6257031746</v>
      </c>
      <c r="D30" s="1">
        <f>+'Bankers Life'!D30+'CO Bankers'!D30</f>
        <v>170.40590407530124</v>
      </c>
      <c r="E30" s="1">
        <f>+'Bankers Life'!E30+'CO Bankers'!E30</f>
        <v>0</v>
      </c>
      <c r="F30" s="1">
        <f>+'Bankers Life'!F30+'CO Bankers'!F30</f>
        <v>0</v>
      </c>
      <c r="G30" s="1">
        <f t="shared" si="0"/>
        <v>8128155.7563204682</v>
      </c>
      <c r="H30" s="1">
        <f>+'Bankers Life'!G30+'CO Bankers'!G30</f>
        <v>8128155.7563204691</v>
      </c>
    </row>
    <row r="31" spans="1:8">
      <c r="A31" s="1" t="s">
        <v>47</v>
      </c>
      <c r="B31" s="1">
        <f>+'Bankers Life'!B31+'CO Bankers'!B31</f>
        <v>1256016.2431297055</v>
      </c>
      <c r="C31" s="1">
        <f>+'Bankers Life'!C31+'CO Bankers'!C31</f>
        <v>20998803.993143879</v>
      </c>
      <c r="D31" s="1">
        <f>+'Bankers Life'!D31+'CO Bankers'!D31</f>
        <v>256.48723706179362</v>
      </c>
      <c r="E31" s="1">
        <f>+'Bankers Life'!E31+'CO Bankers'!E31</f>
        <v>0</v>
      </c>
      <c r="F31" s="1">
        <f>+'Bankers Life'!F31+'CO Bankers'!F31</f>
        <v>0</v>
      </c>
      <c r="G31" s="1">
        <f t="shared" si="0"/>
        <v>22255076.723510645</v>
      </c>
      <c r="H31" s="1">
        <f>+'Bankers Life'!G31+'CO Bankers'!G31</f>
        <v>22255076.723510645</v>
      </c>
    </row>
    <row r="32" spans="1:8">
      <c r="A32" s="1" t="s">
        <v>48</v>
      </c>
      <c r="B32" s="1">
        <f>+'Bankers Life'!B32+'CO Bankers'!B32</f>
        <v>96788.796752873415</v>
      </c>
      <c r="C32" s="1">
        <f>+'Bankers Life'!C32+'CO Bankers'!C32</f>
        <v>1068276.7677155826</v>
      </c>
      <c r="D32" s="1">
        <f>+'Bankers Life'!D32+'CO Bankers'!D32</f>
        <v>347.83885574133654</v>
      </c>
      <c r="E32" s="1">
        <f>+'Bankers Life'!E32+'CO Bankers'!E32</f>
        <v>0</v>
      </c>
      <c r="F32" s="1">
        <f>+'Bankers Life'!F32+'CO Bankers'!F32</f>
        <v>0</v>
      </c>
      <c r="G32" s="1">
        <f t="shared" si="0"/>
        <v>1165413.4033241973</v>
      </c>
      <c r="H32" s="1">
        <f>+'Bankers Life'!G32+'CO Bankers'!G32</f>
        <v>1165413.4033241973</v>
      </c>
    </row>
    <row r="33" spans="1:8">
      <c r="A33" s="1" t="s">
        <v>49</v>
      </c>
      <c r="B33" s="1">
        <f>+'Bankers Life'!B33+'CO Bankers'!B33</f>
        <v>137245.26649462717</v>
      </c>
      <c r="C33" s="1">
        <f>+'Bankers Life'!C33+'CO Bankers'!C33</f>
        <v>7710127.1774725635</v>
      </c>
      <c r="D33" s="1">
        <f>+'Bankers Life'!D33+'CO Bankers'!D33</f>
        <v>0</v>
      </c>
      <c r="E33" s="1">
        <f>+'Bankers Life'!E33+'CO Bankers'!E33</f>
        <v>0</v>
      </c>
      <c r="F33" s="1">
        <f>+'Bankers Life'!F33+'CO Bankers'!F33</f>
        <v>0</v>
      </c>
      <c r="G33" s="1">
        <f t="shared" si="0"/>
        <v>7847372.4439671906</v>
      </c>
      <c r="H33" s="1">
        <f>+'Bankers Life'!G33+'CO Bankers'!G33</f>
        <v>7847372.4439671915</v>
      </c>
    </row>
    <row r="34" spans="1:8">
      <c r="A34" s="1" t="s">
        <v>50</v>
      </c>
      <c r="B34" s="1">
        <f>+'Bankers Life'!B34+'CO Bankers'!B34</f>
        <v>569454.36913411226</v>
      </c>
      <c r="C34" s="1">
        <f>+'Bankers Life'!C34+'CO Bankers'!C34</f>
        <v>4495195.4464701135</v>
      </c>
      <c r="D34" s="1">
        <f>+'Bankers Life'!D34+'CO Bankers'!D34</f>
        <v>1109.3951383871415</v>
      </c>
      <c r="E34" s="1">
        <f>+'Bankers Life'!E34+'CO Bankers'!E34</f>
        <v>0</v>
      </c>
      <c r="F34" s="1">
        <f>+'Bankers Life'!F34+'CO Bankers'!F34</f>
        <v>0</v>
      </c>
      <c r="G34" s="1">
        <f t="shared" si="0"/>
        <v>5065759.2107426133</v>
      </c>
      <c r="H34" s="1">
        <f>+'Bankers Life'!G34+'CO Bankers'!G34</f>
        <v>5065759.2107426124</v>
      </c>
    </row>
    <row r="35" spans="1:8">
      <c r="A35" s="1" t="s">
        <v>51</v>
      </c>
      <c r="B35" s="1">
        <f>+'Bankers Life'!B35+'CO Bankers'!B35</f>
        <v>98313.6660800627</v>
      </c>
      <c r="C35" s="1">
        <f>+'Bankers Life'!C35+'CO Bankers'!C35</f>
        <v>29098865.230177324</v>
      </c>
      <c r="D35" s="1">
        <f>+'Bankers Life'!D35+'CO Bankers'!D35</f>
        <v>0</v>
      </c>
      <c r="E35" s="1">
        <f>+'Bankers Life'!E35+'CO Bankers'!E35</f>
        <v>0</v>
      </c>
      <c r="F35" s="1">
        <f>+'Bankers Life'!F35+'CO Bankers'!F35</f>
        <v>0</v>
      </c>
      <c r="G35" s="1">
        <f t="shared" si="0"/>
        <v>29197178.896257386</v>
      </c>
      <c r="H35" s="1">
        <f>+'Bankers Life'!G35+'CO Bankers'!G35</f>
        <v>29197178.896257386</v>
      </c>
    </row>
    <row r="36" spans="1:8">
      <c r="A36" s="1" t="s">
        <v>52</v>
      </c>
      <c r="B36" s="1">
        <f>+'Bankers Life'!B36+'CO Bankers'!B36</f>
        <v>2077587.9041051238</v>
      </c>
      <c r="C36" s="1">
        <f>+'Bankers Life'!C36+'CO Bankers'!C36</f>
        <v>25596689.257683035</v>
      </c>
      <c r="D36" s="1">
        <f>+'Bankers Life'!D36+'CO Bankers'!D36</f>
        <v>1235.8819950203549</v>
      </c>
      <c r="E36" s="1">
        <f>+'Bankers Life'!E36+'CO Bankers'!E36</f>
        <v>0</v>
      </c>
      <c r="F36" s="1">
        <f>+'Bankers Life'!F36+'CO Bankers'!F36</f>
        <v>0</v>
      </c>
      <c r="G36" s="1">
        <f t="shared" si="0"/>
        <v>27675513.043783177</v>
      </c>
      <c r="H36" s="1">
        <f>+'Bankers Life'!G36+'CO Bankers'!G36</f>
        <v>27675513.043783177</v>
      </c>
    </row>
    <row r="37" spans="1:8">
      <c r="A37" s="1" t="s">
        <v>53</v>
      </c>
      <c r="B37" s="1">
        <f>+'Bankers Life'!B37+'CO Bankers'!B37</f>
        <v>547327.07465183956</v>
      </c>
      <c r="C37" s="1">
        <f>+'Bankers Life'!C37+'CO Bankers'!C37</f>
        <v>2962137.1251938269</v>
      </c>
      <c r="D37" s="1">
        <f>+'Bankers Life'!D37+'CO Bankers'!D37</f>
        <v>254.73047516411012</v>
      </c>
      <c r="E37" s="1">
        <f>+'Bankers Life'!E37+'CO Bankers'!E37</f>
        <v>0</v>
      </c>
      <c r="F37" s="1">
        <f>+'Bankers Life'!F37+'CO Bankers'!F37</f>
        <v>0</v>
      </c>
      <c r="G37" s="1">
        <f t="shared" si="0"/>
        <v>3509718.9303208306</v>
      </c>
      <c r="H37" s="1">
        <f>+'Bankers Life'!G37+'CO Bankers'!G37</f>
        <v>3509718.9303208306</v>
      </c>
    </row>
    <row r="38" spans="1:8">
      <c r="A38" s="1" t="s">
        <v>54</v>
      </c>
      <c r="B38" s="1">
        <f>+'Bankers Life'!B38+'CO Bankers'!B38</f>
        <v>0</v>
      </c>
      <c r="C38" s="1">
        <f>+'Bankers Life'!C38+'CO Bankers'!C38</f>
        <v>0</v>
      </c>
      <c r="D38" s="1">
        <f>+'Bankers Life'!D38+'CO Bankers'!D38</f>
        <v>0</v>
      </c>
      <c r="E38" s="1">
        <f>+'Bankers Life'!E38+'CO Bankers'!E38</f>
        <v>0</v>
      </c>
      <c r="F38" s="1">
        <f>+'Bankers Life'!F38+'CO Bankers'!F38</f>
        <v>0</v>
      </c>
      <c r="G38" s="1">
        <f t="shared" ref="G38:G58" si="1">SUM(B38:F38)</f>
        <v>0</v>
      </c>
      <c r="H38" s="1">
        <f>+'Bankers Life'!G38+'CO Bankers'!G38</f>
        <v>0</v>
      </c>
    </row>
    <row r="39" spans="1:8">
      <c r="A39" s="1" t="s">
        <v>55</v>
      </c>
      <c r="B39" s="1">
        <f>+'Bankers Life'!B39+'CO Bankers'!B39</f>
        <v>7266229.8447227338</v>
      </c>
      <c r="C39" s="1">
        <f>+'Bankers Life'!C39+'CO Bankers'!C39</f>
        <v>34349747.692255564</v>
      </c>
      <c r="D39" s="1">
        <f>+'Bankers Life'!D39+'CO Bankers'!D39</f>
        <v>1751.4916119904674</v>
      </c>
      <c r="E39" s="1">
        <f>+'Bankers Life'!E39+'CO Bankers'!E39</f>
        <v>0</v>
      </c>
      <c r="F39" s="1">
        <f>+'Bankers Life'!F39+'CO Bankers'!F39</f>
        <v>0</v>
      </c>
      <c r="G39" s="1">
        <f t="shared" si="1"/>
        <v>41617729.028590284</v>
      </c>
      <c r="H39" s="1">
        <f>+'Bankers Life'!G39+'CO Bankers'!G39</f>
        <v>41617729.028590284</v>
      </c>
    </row>
    <row r="40" spans="1:8">
      <c r="A40" s="1" t="s">
        <v>56</v>
      </c>
      <c r="B40" s="1">
        <f>+'Bankers Life'!B40+'CO Bankers'!B40</f>
        <v>53322.115499438973</v>
      </c>
      <c r="C40" s="1">
        <f>+'Bankers Life'!C40+'CO Bankers'!C40</f>
        <v>8552314.1063557491</v>
      </c>
      <c r="D40" s="1">
        <f>+'Bankers Life'!D40+'CO Bankers'!D40</f>
        <v>0</v>
      </c>
      <c r="E40" s="1">
        <f>+'Bankers Life'!E40+'CO Bankers'!E40</f>
        <v>0</v>
      </c>
      <c r="F40" s="1">
        <f>+'Bankers Life'!F40+'CO Bankers'!F40</f>
        <v>0</v>
      </c>
      <c r="G40" s="1">
        <f t="shared" si="1"/>
        <v>8605636.2218551878</v>
      </c>
      <c r="H40" s="1">
        <f>+'Bankers Life'!G40+'CO Bankers'!G40</f>
        <v>8605636.2218551897</v>
      </c>
    </row>
    <row r="41" spans="1:8">
      <c r="A41" s="1" t="s">
        <v>57</v>
      </c>
      <c r="B41" s="1">
        <f>+'Bankers Life'!B41+'CO Bankers'!B41</f>
        <v>4927421.9870034568</v>
      </c>
      <c r="C41" s="1">
        <f>+'Bankers Life'!C41+'CO Bankers'!C41</f>
        <v>69675934.717195421</v>
      </c>
      <c r="D41" s="1">
        <f>+'Bankers Life'!D41+'CO Bankers'!D41</f>
        <v>698.31285432919833</v>
      </c>
      <c r="E41" s="1">
        <f>+'Bankers Life'!E41+'CO Bankers'!E41</f>
        <v>0</v>
      </c>
      <c r="F41" s="1">
        <f>+'Bankers Life'!F41+'CO Bankers'!F41</f>
        <v>0</v>
      </c>
      <c r="G41" s="1">
        <f t="shared" si="1"/>
        <v>74604055.017053217</v>
      </c>
      <c r="H41" s="1">
        <f>+'Bankers Life'!G41+'CO Bankers'!G41</f>
        <v>74604055.017053217</v>
      </c>
    </row>
    <row r="42" spans="1:8">
      <c r="A42" s="1" t="s">
        <v>58</v>
      </c>
      <c r="B42" s="1">
        <f>+'Bankers Life'!B42+'CO Bankers'!B42</f>
        <v>677187.79250955395</v>
      </c>
      <c r="C42" s="1">
        <f>+'Bankers Life'!C42+'CO Bankers'!C42</f>
        <v>9085289.8315034565</v>
      </c>
      <c r="D42" s="1">
        <f>+'Bankers Life'!D42+'CO Bankers'!D42</f>
        <v>229.2574276476991</v>
      </c>
      <c r="E42" s="1">
        <f>+'Bankers Life'!E42+'CO Bankers'!E42</f>
        <v>0</v>
      </c>
      <c r="F42" s="1">
        <f>+'Bankers Life'!F42+'CO Bankers'!F42</f>
        <v>0</v>
      </c>
      <c r="G42" s="1">
        <f t="shared" si="1"/>
        <v>9762706.8814406581</v>
      </c>
      <c r="H42" s="1">
        <f>+'Bankers Life'!G42+'CO Bankers'!G42</f>
        <v>9762706.8814406581</v>
      </c>
    </row>
    <row r="43" spans="1:8">
      <c r="A43" s="1" t="s">
        <v>59</v>
      </c>
      <c r="B43" s="1">
        <f>+'Bankers Life'!B43+'CO Bankers'!B43</f>
        <v>335080.37245940999</v>
      </c>
      <c r="C43" s="1">
        <f>+'Bankers Life'!C43+'CO Bankers'!C43</f>
        <v>6605514.9525580537</v>
      </c>
      <c r="D43" s="1">
        <f>+'Bankers Life'!D43+'CO Bankers'!D43</f>
        <v>329.39285581565957</v>
      </c>
      <c r="E43" s="1">
        <f>+'Bankers Life'!E43+'CO Bankers'!E43</f>
        <v>0</v>
      </c>
      <c r="F43" s="1">
        <f>+'Bankers Life'!F43+'CO Bankers'!F43</f>
        <v>0</v>
      </c>
      <c r="G43" s="1">
        <f t="shared" si="1"/>
        <v>6940924.717873279</v>
      </c>
      <c r="H43" s="1">
        <f>+'Bankers Life'!G43+'CO Bankers'!G43</f>
        <v>6940924.717873279</v>
      </c>
    </row>
    <row r="44" spans="1:8">
      <c r="A44" s="1" t="s">
        <v>60</v>
      </c>
      <c r="B44" s="1">
        <f>+'Bankers Life'!B44+'CO Bankers'!B44</f>
        <v>3330541.2328662183</v>
      </c>
      <c r="C44" s="1">
        <f>+'Bankers Life'!C44+'CO Bankers'!C44</f>
        <v>205698332.13506913</v>
      </c>
      <c r="D44" s="1">
        <f>+'Bankers Life'!D44+'CO Bankers'!D44</f>
        <v>3914.0655080388779</v>
      </c>
      <c r="E44" s="1">
        <f>+'Bankers Life'!E44+'CO Bankers'!E44</f>
        <v>0</v>
      </c>
      <c r="F44" s="1">
        <f>+'Bankers Life'!F44+'CO Bankers'!F44</f>
        <v>0</v>
      </c>
      <c r="G44" s="1">
        <f t="shared" si="1"/>
        <v>209032787.4334434</v>
      </c>
      <c r="H44" s="1">
        <f>+'Bankers Life'!G44+'CO Bankers'!G44</f>
        <v>209032787.4334434</v>
      </c>
    </row>
    <row r="45" spans="1:8">
      <c r="A45" s="1" t="s">
        <v>61</v>
      </c>
      <c r="B45" s="1">
        <f>+'Bankers Life'!B45+'CO Bankers'!B45</f>
        <v>0</v>
      </c>
      <c r="C45" s="1">
        <f>+'Bankers Life'!C45+'CO Bankers'!C45</f>
        <v>0</v>
      </c>
      <c r="D45" s="1">
        <f>+'Bankers Life'!D45+'CO Bankers'!D45</f>
        <v>0</v>
      </c>
      <c r="E45" s="1">
        <f>+'Bankers Life'!E45+'CO Bankers'!E45</f>
        <v>0</v>
      </c>
      <c r="F45" s="1">
        <f>+'Bankers Life'!F45+'CO Bankers'!F45</f>
        <v>0</v>
      </c>
      <c r="G45" s="1">
        <f t="shared" si="1"/>
        <v>0</v>
      </c>
      <c r="H45" s="1">
        <f>+'Bankers Life'!G45+'CO Bankers'!G45</f>
        <v>0</v>
      </c>
    </row>
    <row r="46" spans="1:8">
      <c r="A46" s="1" t="s">
        <v>62</v>
      </c>
      <c r="B46" s="1">
        <f>+'Bankers Life'!B46+'CO Bankers'!B46</f>
        <v>55071.850349531756</v>
      </c>
      <c r="C46" s="1">
        <f>+'Bankers Life'!C46+'CO Bankers'!C46</f>
        <v>63933517.357580379</v>
      </c>
      <c r="D46" s="1">
        <f>+'Bankers Life'!D46+'CO Bankers'!D46</f>
        <v>0</v>
      </c>
      <c r="E46" s="1">
        <f>+'Bankers Life'!E46+'CO Bankers'!E46</f>
        <v>0</v>
      </c>
      <c r="F46" s="1">
        <f>+'Bankers Life'!F46+'CO Bankers'!F46</f>
        <v>0</v>
      </c>
      <c r="G46" s="1">
        <f t="shared" si="1"/>
        <v>63988589.207929909</v>
      </c>
      <c r="H46" s="1">
        <f>+'Bankers Life'!G46+'CO Bankers'!G46</f>
        <v>63988589.207929909</v>
      </c>
    </row>
    <row r="47" spans="1:8">
      <c r="A47" s="1" t="s">
        <v>63</v>
      </c>
      <c r="B47" s="1">
        <f>+'Bankers Life'!B47+'CO Bankers'!B47</f>
        <v>2339850.4959055521</v>
      </c>
      <c r="C47" s="1">
        <f>+'Bankers Life'!C47+'CO Bankers'!C47</f>
        <v>15490984.099996788</v>
      </c>
      <c r="D47" s="1">
        <f>+'Bankers Life'!D47+'CO Bankers'!D47</f>
        <v>1306.1524709276957</v>
      </c>
      <c r="E47" s="1">
        <f>+'Bankers Life'!E47+'CO Bankers'!E47</f>
        <v>0</v>
      </c>
      <c r="F47" s="1">
        <f>+'Bankers Life'!F47+'CO Bankers'!F47</f>
        <v>0</v>
      </c>
      <c r="G47" s="1">
        <f t="shared" si="1"/>
        <v>17832140.748373266</v>
      </c>
      <c r="H47" s="1">
        <f>+'Bankers Life'!G47+'CO Bankers'!G47</f>
        <v>17832140.74837327</v>
      </c>
    </row>
    <row r="48" spans="1:8">
      <c r="A48" s="1" t="s">
        <v>64</v>
      </c>
      <c r="B48" s="1">
        <f>+'Bankers Life'!B48+'CO Bankers'!B48</f>
        <v>64772.689548540147</v>
      </c>
      <c r="C48" s="1">
        <f>+'Bankers Life'!C48+'CO Bankers'!C48</f>
        <v>4046880.8986666002</v>
      </c>
      <c r="D48" s="1">
        <f>+'Bankers Life'!D48+'CO Bankers'!D48</f>
        <v>0</v>
      </c>
      <c r="E48" s="1">
        <f>+'Bankers Life'!E48+'CO Bankers'!E48</f>
        <v>0</v>
      </c>
      <c r="F48" s="1">
        <f>+'Bankers Life'!F48+'CO Bankers'!F48</f>
        <v>0</v>
      </c>
      <c r="G48" s="1">
        <f t="shared" si="1"/>
        <v>4111653.5882151402</v>
      </c>
      <c r="H48" s="1">
        <f>+'Bankers Life'!G48+'CO Bankers'!G48</f>
        <v>4111653.5882151402</v>
      </c>
    </row>
    <row r="49" spans="1:8">
      <c r="A49" s="1" t="s">
        <v>65</v>
      </c>
      <c r="B49" s="1">
        <f>+'Bankers Life'!B49+'CO Bankers'!B49</f>
        <v>2187986.3352793516</v>
      </c>
      <c r="C49" s="1">
        <f>+'Bankers Life'!C49+'CO Bankers'!C49</f>
        <v>35744313.037732512</v>
      </c>
      <c r="D49" s="1">
        <f>+'Bankers Life'!D49+'CO Bankers'!D49</f>
        <v>738.71837797591922</v>
      </c>
      <c r="E49" s="1">
        <f>+'Bankers Life'!E49+'CO Bankers'!E49</f>
        <v>0</v>
      </c>
      <c r="F49" s="1">
        <f>+'Bankers Life'!F49+'CO Bankers'!F49</f>
        <v>0</v>
      </c>
      <c r="G49" s="1">
        <f t="shared" si="1"/>
        <v>37933038.091389842</v>
      </c>
      <c r="H49" s="1">
        <f>+'Bankers Life'!G49+'CO Bankers'!G49</f>
        <v>37933038.091389842</v>
      </c>
    </row>
    <row r="50" spans="1:8">
      <c r="A50" s="1" t="s">
        <v>66</v>
      </c>
      <c r="B50" s="1">
        <f>+'Bankers Life'!B50+'CO Bankers'!B50</f>
        <v>4703317.1420016633</v>
      </c>
      <c r="C50" s="1">
        <f>+'Bankers Life'!C50+'CO Bankers'!C50</f>
        <v>76087015.301939532</v>
      </c>
      <c r="D50" s="1">
        <f>+'Bankers Life'!D50+'CO Bankers'!D50</f>
        <v>1696.1536122134366</v>
      </c>
      <c r="E50" s="1">
        <f>+'Bankers Life'!E50+'CO Bankers'!E50</f>
        <v>0</v>
      </c>
      <c r="F50" s="1">
        <f>+'Bankers Life'!F50+'CO Bankers'!F50</f>
        <v>0</v>
      </c>
      <c r="G50" s="1">
        <f t="shared" si="1"/>
        <v>80792028.597553402</v>
      </c>
      <c r="H50" s="1">
        <f>+'Bankers Life'!G50+'CO Bankers'!G50</f>
        <v>80792028.597553402</v>
      </c>
    </row>
    <row r="51" spans="1:8">
      <c r="A51" s="1" t="s">
        <v>67</v>
      </c>
      <c r="B51" s="1">
        <f>+'Bankers Life'!B51+'CO Bankers'!B51</f>
        <v>205300.46564898893</v>
      </c>
      <c r="C51" s="1">
        <f>+'Bankers Life'!C51+'CO Bankers'!C51</f>
        <v>21991245.858848326</v>
      </c>
      <c r="D51" s="1">
        <f>+'Bankers Life'!D51+'CO Bankers'!D51</f>
        <v>627.16399747301591</v>
      </c>
      <c r="E51" s="1">
        <f>+'Bankers Life'!E51+'CO Bankers'!E51</f>
        <v>0</v>
      </c>
      <c r="F51" s="1">
        <f>+'Bankers Life'!F51+'CO Bankers'!F51</f>
        <v>0</v>
      </c>
      <c r="G51" s="1">
        <f t="shared" si="1"/>
        <v>22197173.488494787</v>
      </c>
      <c r="H51" s="1">
        <f>+'Bankers Life'!G51+'CO Bankers'!G51</f>
        <v>22197173.488494787</v>
      </c>
    </row>
    <row r="52" spans="1:8">
      <c r="A52" s="1" t="s">
        <v>68</v>
      </c>
      <c r="B52" s="1">
        <f>+'Bankers Life'!B52+'CO Bankers'!B52</f>
        <v>3329.0637961102661</v>
      </c>
      <c r="C52" s="1">
        <f>+'Bankers Life'!C52+'CO Bankers'!C52</f>
        <v>2992865.7410967867</v>
      </c>
      <c r="D52" s="1">
        <f>+'Bankers Life'!D52+'CO Bankers'!D52</f>
        <v>0</v>
      </c>
      <c r="E52" s="1">
        <f>+'Bankers Life'!E52+'CO Bankers'!E52</f>
        <v>0</v>
      </c>
      <c r="F52" s="1">
        <f>+'Bankers Life'!F52+'CO Bankers'!F52</f>
        <v>0</v>
      </c>
      <c r="G52" s="1">
        <f t="shared" si="1"/>
        <v>2996194.8048928971</v>
      </c>
      <c r="H52" s="1">
        <f>+'Bankers Life'!G52+'CO Bankers'!G52</f>
        <v>2996194.8048928971</v>
      </c>
    </row>
    <row r="53" spans="1:8">
      <c r="A53" s="1" t="s">
        <v>69</v>
      </c>
      <c r="B53" s="1">
        <f>+'Bankers Life'!B53+'CO Bankers'!B53</f>
        <v>2929569.9919103924</v>
      </c>
      <c r="C53" s="1">
        <f>+'Bankers Life'!C53+'CO Bankers'!C53</f>
        <v>17648059.511849675</v>
      </c>
      <c r="D53" s="1">
        <f>+'Bankers Life'!D53+'CO Bankers'!D53</f>
        <v>2826.6298933727803</v>
      </c>
      <c r="E53" s="1">
        <f>+'Bankers Life'!E53+'CO Bankers'!E53</f>
        <v>0</v>
      </c>
      <c r="F53" s="1">
        <f>+'Bankers Life'!F53+'CO Bankers'!F53</f>
        <v>0</v>
      </c>
      <c r="G53" s="1">
        <f t="shared" si="1"/>
        <v>20580456.133653443</v>
      </c>
      <c r="H53" s="1">
        <f>+'Bankers Life'!G53+'CO Bankers'!G53</f>
        <v>20580456.133653443</v>
      </c>
    </row>
    <row r="54" spans="1:8">
      <c r="A54" s="1" t="s">
        <v>70</v>
      </c>
      <c r="B54" s="1">
        <f>+'Bankers Life'!B54+'CO Bankers'!B54</f>
        <v>804128.77209331852</v>
      </c>
      <c r="C54" s="1">
        <f>+'Bankers Life'!C54+'CO Bankers'!C54</f>
        <v>24732411.064436011</v>
      </c>
      <c r="D54" s="1">
        <f>+'Bankers Life'!D54+'CO Bankers'!D54</f>
        <v>0</v>
      </c>
      <c r="E54" s="1">
        <f>+'Bankers Life'!E54+'CO Bankers'!E54</f>
        <v>0</v>
      </c>
      <c r="F54" s="1">
        <f>+'Bankers Life'!F54+'CO Bankers'!F54</f>
        <v>0</v>
      </c>
      <c r="G54" s="1">
        <f t="shared" si="1"/>
        <v>25536539.836529329</v>
      </c>
      <c r="H54" s="1">
        <f>+'Bankers Life'!G54+'CO Bankers'!G54</f>
        <v>25536539.836529329</v>
      </c>
    </row>
    <row r="55" spans="1:8">
      <c r="A55" s="1" t="s">
        <v>71</v>
      </c>
      <c r="B55" s="1">
        <f>+'Bankers Life'!B55+'CO Bankers'!B55</f>
        <v>137522.83487446114</v>
      </c>
      <c r="C55" s="1">
        <f>+'Bankers Life'!C55+'CO Bankers'!C55</f>
        <v>2909467.2698686589</v>
      </c>
      <c r="D55" s="1">
        <f>+'Bankers Life'!D55+'CO Bankers'!D55</f>
        <v>306.55495114577388</v>
      </c>
      <c r="E55" s="1">
        <f>+'Bankers Life'!E55+'CO Bankers'!E55</f>
        <v>0</v>
      </c>
      <c r="F55" s="1">
        <f>+'Bankers Life'!F55+'CO Bankers'!F55</f>
        <v>0</v>
      </c>
      <c r="G55" s="1">
        <f t="shared" si="1"/>
        <v>3047296.6596942656</v>
      </c>
      <c r="H55" s="1">
        <f>+'Bankers Life'!G55+'CO Bankers'!G55</f>
        <v>3047296.659694266</v>
      </c>
    </row>
    <row r="56" spans="1:8">
      <c r="A56" s="1" t="s">
        <v>72</v>
      </c>
      <c r="B56" s="1">
        <f>+'Bankers Life'!B56+'CO Bankers'!B56</f>
        <v>705668.41639479913</v>
      </c>
      <c r="C56" s="1">
        <f>+'Bankers Life'!C56+'CO Bankers'!C56</f>
        <v>18057939.026799802</v>
      </c>
      <c r="D56" s="1">
        <f>+'Bankers Life'!D56+'CO Bankers'!D56</f>
        <v>50.946095032822015</v>
      </c>
      <c r="E56" s="1">
        <f>+'Bankers Life'!E56+'CO Bankers'!E56</f>
        <v>0</v>
      </c>
      <c r="F56" s="1">
        <f>+'Bankers Life'!F56+'CO Bankers'!F56</f>
        <v>0</v>
      </c>
      <c r="G56" s="1">
        <f t="shared" si="1"/>
        <v>18763658.389289636</v>
      </c>
      <c r="H56" s="1">
        <f>+'Bankers Life'!G56+'CO Bankers'!G56</f>
        <v>18763658.389289636</v>
      </c>
    </row>
    <row r="57" spans="1:8">
      <c r="A57" s="1" t="s">
        <v>73</v>
      </c>
      <c r="B57" s="1">
        <f>+'Bankers Life'!B57+'CO Bankers'!B57</f>
        <v>113110.87154425099</v>
      </c>
      <c r="C57" s="1">
        <f>+'Bankers Life'!C57+'CO Bankers'!C57</f>
        <v>1918538.6373968781</v>
      </c>
      <c r="D57" s="1">
        <f>+'Bankers Life'!D57+'CO Bankers'!D57</f>
        <v>0</v>
      </c>
      <c r="E57" s="1">
        <f>+'Bankers Life'!E57+'CO Bankers'!E57</f>
        <v>0</v>
      </c>
      <c r="F57" s="1">
        <f>+'Bankers Life'!F57+'CO Bankers'!F57</f>
        <v>0</v>
      </c>
      <c r="G57" s="1">
        <f t="shared" si="1"/>
        <v>2031649.5089411291</v>
      </c>
      <c r="H57" s="1">
        <f>+'Bankers Life'!G57+'CO Bankers'!G57</f>
        <v>2031649.5089411291</v>
      </c>
    </row>
    <row r="58" spans="1:8">
      <c r="A58" s="1" t="s">
        <v>74</v>
      </c>
      <c r="B58" s="1">
        <f>+'Bankers Life'!B58+'CO Bankers'!B58</f>
        <v>0</v>
      </c>
      <c r="C58" s="1">
        <f>+'Bankers Life'!C58+'CO Bankers'!C58</f>
        <v>0</v>
      </c>
      <c r="D58" s="1">
        <f>+'Bankers Life'!D58+'CO Bankers'!D58</f>
        <v>0</v>
      </c>
      <c r="E58" s="1">
        <f>+'Bankers Life'!E58+'CO Bankers'!E58</f>
        <v>0</v>
      </c>
      <c r="F58" s="1">
        <f>+'Bankers Life'!F58+'CO Bankers'!F58</f>
        <v>0</v>
      </c>
      <c r="G58" s="1">
        <f t="shared" si="1"/>
        <v>0</v>
      </c>
      <c r="H58" s="1">
        <f>+'Bankers Life'!G58+'CO Bankers'!G58</f>
        <v>0</v>
      </c>
    </row>
    <row r="61" spans="1:8">
      <c r="A61" s="1" t="s">
        <v>5</v>
      </c>
      <c r="B61" s="1">
        <f>SUM(LIFE)</f>
        <v>112077289.46555835</v>
      </c>
      <c r="C61" s="1">
        <f>SUM(ALLOCATED)</f>
        <v>1359693134.2224646</v>
      </c>
      <c r="D61" s="1">
        <f>SUM(HEALTH)</f>
        <v>465147.50984010234</v>
      </c>
      <c r="E61" s="1">
        <f>SUM(UNALLOCATED)</f>
        <v>0</v>
      </c>
      <c r="F61" s="1">
        <f>SUM(LTC)</f>
        <v>0</v>
      </c>
      <c r="G61" s="1">
        <f>SUM(TOTAL)</f>
        <v>1472235571.1978629</v>
      </c>
      <c r="H61" s="1">
        <f>SUM(TOTAL_CROSSCHECK)</f>
        <v>1472235571.1978629</v>
      </c>
    </row>
  </sheetData>
  <mergeCells count="1">
    <mergeCell ref="A1:G1"/>
  </mergeCells>
  <pageMargins left="0.25" right="0.25" top="0.5" bottom="0.5" header="0.3" footer="0.3"/>
  <pageSetup scale="60" orientation="landscape" r:id="rId1"/>
  <headerFooter>
    <oddHeader>&amp;L&amp;D&amp;T
[File]&amp;F&amp;RUNAUDITED
© NOLHGA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64"/>
  <sheetViews>
    <sheetView topLeftCell="A5" zoomScale="75" workbookViewId="0">
      <selection activeCell="O29" sqref="O29"/>
    </sheetView>
  </sheetViews>
  <sheetFormatPr defaultColWidth="9.140625" defaultRowHeight="15"/>
  <cols>
    <col min="1" max="1" width="20" style="1" customWidth="1"/>
    <col min="2" max="7" width="15" style="1" customWidth="1"/>
    <col min="8" max="8" width="1" style="1" customWidth="1"/>
    <col min="9" max="9" width="30" style="1" customWidth="1"/>
    <col min="10" max="10" width="15" style="1" customWidth="1"/>
    <col min="11" max="11" width="1" style="1" customWidth="1"/>
    <col min="12" max="16384" width="9.140625" style="1"/>
  </cols>
  <sheetData>
    <row r="1" spans="1:10">
      <c r="A1" s="115" t="s">
        <v>75</v>
      </c>
      <c r="B1" s="116"/>
      <c r="C1" s="116"/>
      <c r="D1" s="116"/>
      <c r="E1" s="116"/>
      <c r="F1" s="116"/>
      <c r="G1" s="116"/>
    </row>
    <row r="3" spans="1:10">
      <c r="B3" s="111" t="s">
        <v>98</v>
      </c>
      <c r="C3" s="112"/>
      <c r="D3" s="112"/>
      <c r="E3" s="112"/>
      <c r="F3" s="112"/>
      <c r="G3" s="113"/>
    </row>
    <row r="4" spans="1:10">
      <c r="B4" s="2"/>
      <c r="G4" s="3"/>
    </row>
    <row r="5" spans="1:10" ht="60" customHeight="1">
      <c r="B5" s="4" t="s">
        <v>0</v>
      </c>
      <c r="C5" s="5" t="s">
        <v>1</v>
      </c>
      <c r="D5" s="5" t="s">
        <v>2</v>
      </c>
      <c r="E5" s="5" t="s">
        <v>3</v>
      </c>
      <c r="F5" s="5" t="s">
        <v>4</v>
      </c>
      <c r="G5" s="6" t="s">
        <v>5</v>
      </c>
    </row>
    <row r="6" spans="1:10">
      <c r="A6" s="1" t="s">
        <v>6</v>
      </c>
      <c r="B6" s="2">
        <v>0</v>
      </c>
      <c r="C6" s="1">
        <v>2695939.5490754629</v>
      </c>
      <c r="D6" s="1">
        <v>0</v>
      </c>
      <c r="E6" s="1">
        <v>0</v>
      </c>
      <c r="F6" s="1">
        <v>0</v>
      </c>
      <c r="G6" s="3">
        <f>SUM(AL_FINANCIAL)</f>
        <v>2695939.5490754629</v>
      </c>
    </row>
    <row r="7" spans="1:10">
      <c r="A7" s="1" t="s">
        <v>7</v>
      </c>
      <c r="B7" s="2">
        <v>0</v>
      </c>
      <c r="C7" s="1">
        <v>18649.329515019032</v>
      </c>
      <c r="D7" s="1">
        <v>0</v>
      </c>
      <c r="E7" s="1">
        <v>0</v>
      </c>
      <c r="F7" s="1">
        <v>0</v>
      </c>
      <c r="G7" s="3">
        <f>SUM(AK_FINANCIAL)</f>
        <v>18649.329515019032</v>
      </c>
      <c r="I7" s="7"/>
      <c r="J7" s="8"/>
    </row>
    <row r="8" spans="1:10">
      <c r="A8" s="1" t="s">
        <v>8</v>
      </c>
      <c r="B8" s="2">
        <v>0</v>
      </c>
      <c r="C8" s="1">
        <v>6384079.1123873163</v>
      </c>
      <c r="D8" s="1">
        <v>0</v>
      </c>
      <c r="E8" s="1">
        <v>0</v>
      </c>
      <c r="F8" s="1">
        <v>0</v>
      </c>
      <c r="G8" s="3">
        <f>SUM(AZ_FINANCIAL)</f>
        <v>6384079.1123873163</v>
      </c>
      <c r="I8" s="9" t="s">
        <v>9</v>
      </c>
      <c r="J8" s="10"/>
    </row>
    <row r="9" spans="1:10">
      <c r="A9" s="1" t="s">
        <v>10</v>
      </c>
      <c r="B9" s="2">
        <v>0</v>
      </c>
      <c r="C9" s="1">
        <v>3886895.9177673883</v>
      </c>
      <c r="D9" s="1">
        <v>0</v>
      </c>
      <c r="E9" s="1">
        <v>0</v>
      </c>
      <c r="F9" s="1">
        <v>0</v>
      </c>
      <c r="G9" s="3">
        <f>SUM(AR_FINANCIAL)</f>
        <v>3886895.9177673883</v>
      </c>
      <c r="I9" s="9"/>
      <c r="J9" s="10"/>
    </row>
    <row r="10" spans="1:10">
      <c r="A10" s="1" t="s">
        <v>11</v>
      </c>
      <c r="B10" s="2">
        <v>0</v>
      </c>
      <c r="C10" s="1">
        <v>0</v>
      </c>
      <c r="D10" s="1">
        <v>0</v>
      </c>
      <c r="E10" s="1">
        <v>0</v>
      </c>
      <c r="F10" s="1">
        <v>0</v>
      </c>
      <c r="G10" s="3">
        <f>SUM(CA_FINANCIAL)</f>
        <v>0</v>
      </c>
      <c r="I10" s="9" t="s">
        <v>12</v>
      </c>
      <c r="J10" s="10">
        <v>481794928</v>
      </c>
    </row>
    <row r="11" spans="1:10">
      <c r="A11" s="1" t="s">
        <v>13</v>
      </c>
      <c r="B11" s="2">
        <v>0</v>
      </c>
      <c r="C11" s="1">
        <v>2186013.3972109128</v>
      </c>
      <c r="D11" s="1">
        <v>0</v>
      </c>
      <c r="E11" s="1">
        <v>0</v>
      </c>
      <c r="F11" s="1">
        <v>0</v>
      </c>
      <c r="G11" s="3">
        <f>SUM(CO_FINANCIAL)</f>
        <v>2186013.3972109128</v>
      </c>
      <c r="I11" s="9"/>
      <c r="J11" s="10"/>
    </row>
    <row r="12" spans="1:10">
      <c r="A12" s="1" t="s">
        <v>14</v>
      </c>
      <c r="B12" s="2">
        <v>0</v>
      </c>
      <c r="C12" s="1">
        <v>0</v>
      </c>
      <c r="D12" s="1">
        <v>0</v>
      </c>
      <c r="E12" s="1">
        <v>0</v>
      </c>
      <c r="F12" s="1">
        <v>0</v>
      </c>
      <c r="G12" s="3">
        <f>SUM(CT_FINANCIAL)</f>
        <v>0</v>
      </c>
      <c r="I12" s="9" t="s">
        <v>15</v>
      </c>
      <c r="J12" s="10"/>
    </row>
    <row r="13" spans="1:10">
      <c r="A13" s="1" t="s">
        <v>16</v>
      </c>
      <c r="B13" s="2">
        <v>0</v>
      </c>
      <c r="C13" s="1">
        <v>386405.16976335464</v>
      </c>
      <c r="D13" s="1">
        <v>0</v>
      </c>
      <c r="E13" s="1">
        <v>0</v>
      </c>
      <c r="F13" s="1">
        <v>0</v>
      </c>
      <c r="G13" s="3">
        <f>SUM(DE_FINANCIAL)</f>
        <v>386405.16976335464</v>
      </c>
      <c r="I13" s="9" t="s">
        <v>17</v>
      </c>
      <c r="J13" s="10">
        <v>0</v>
      </c>
    </row>
    <row r="14" spans="1:10">
      <c r="A14" s="1" t="s">
        <v>18</v>
      </c>
      <c r="B14" s="2">
        <v>0</v>
      </c>
      <c r="C14" s="1">
        <v>185673.14665082344</v>
      </c>
      <c r="D14" s="1">
        <v>0</v>
      </c>
      <c r="E14" s="1">
        <v>0</v>
      </c>
      <c r="F14" s="1">
        <v>0</v>
      </c>
      <c r="G14" s="3">
        <f>SUM(DC_FINANCIAL)</f>
        <v>185673.14665082344</v>
      </c>
      <c r="I14" s="9" t="s">
        <v>19</v>
      </c>
      <c r="J14" s="10">
        <v>0</v>
      </c>
    </row>
    <row r="15" spans="1:10">
      <c r="A15" s="1" t="s">
        <v>20</v>
      </c>
      <c r="B15" s="2">
        <v>0</v>
      </c>
      <c r="C15" s="1">
        <v>55878101.698653676</v>
      </c>
      <c r="D15" s="1">
        <v>0</v>
      </c>
      <c r="E15" s="1">
        <v>0</v>
      </c>
      <c r="F15" s="1">
        <v>0</v>
      </c>
      <c r="G15" s="3">
        <f>SUM(FL_FINANCIAL)</f>
        <v>55878101.698653676</v>
      </c>
      <c r="I15" s="9" t="s">
        <v>21</v>
      </c>
      <c r="J15" s="10">
        <v>2433583.0000000009</v>
      </c>
    </row>
    <row r="16" spans="1:10">
      <c r="A16" s="1" t="s">
        <v>22</v>
      </c>
      <c r="B16" s="2">
        <v>0</v>
      </c>
      <c r="C16" s="1">
        <v>8313193.9058724819</v>
      </c>
      <c r="D16" s="1">
        <v>0</v>
      </c>
      <c r="E16" s="1">
        <v>0</v>
      </c>
      <c r="F16" s="1">
        <v>0</v>
      </c>
      <c r="G16" s="3">
        <f>SUM(GA_FINANCIAL)</f>
        <v>8313193.9058724819</v>
      </c>
      <c r="I16" s="9" t="s">
        <v>23</v>
      </c>
      <c r="J16" s="10">
        <v>331794928</v>
      </c>
    </row>
    <row r="17" spans="1:10">
      <c r="A17" s="1" t="s">
        <v>24</v>
      </c>
      <c r="B17" s="2">
        <v>0</v>
      </c>
      <c r="C17" s="1">
        <v>309713.61893363477</v>
      </c>
      <c r="D17" s="1">
        <v>0</v>
      </c>
      <c r="E17" s="1">
        <v>0</v>
      </c>
      <c r="F17" s="1">
        <v>0</v>
      </c>
      <c r="G17" s="3">
        <f>SUM(HI_FINANCIAL)</f>
        <v>309713.61893363477</v>
      </c>
      <c r="I17" s="9"/>
      <c r="J17" s="10"/>
    </row>
    <row r="18" spans="1:10">
      <c r="A18" s="1" t="s">
        <v>25</v>
      </c>
      <c r="B18" s="2">
        <v>0</v>
      </c>
      <c r="C18" s="1">
        <v>1486573.1719598637</v>
      </c>
      <c r="D18" s="1">
        <v>0</v>
      </c>
      <c r="E18" s="1">
        <v>0</v>
      </c>
      <c r="F18" s="1">
        <v>0</v>
      </c>
      <c r="G18" s="3">
        <f>SUM(ID_FINANCIAL)</f>
        <v>1486573.1719598637</v>
      </c>
      <c r="I18" s="9" t="s">
        <v>26</v>
      </c>
      <c r="J18" s="10"/>
    </row>
    <row r="19" spans="1:10">
      <c r="A19" s="1" t="s">
        <v>27</v>
      </c>
      <c r="B19" s="2">
        <v>0</v>
      </c>
      <c r="C19" s="1">
        <v>9675754.4967511259</v>
      </c>
      <c r="D19" s="1">
        <v>0</v>
      </c>
      <c r="E19" s="1">
        <v>0</v>
      </c>
      <c r="F19" s="1">
        <v>0</v>
      </c>
      <c r="G19" s="3">
        <f>SUM(IL_FINANCIAL)</f>
        <v>9675754.4967511259</v>
      </c>
      <c r="I19" s="9" t="s">
        <v>28</v>
      </c>
      <c r="J19" s="10">
        <v>150000000</v>
      </c>
    </row>
    <row r="20" spans="1:10">
      <c r="A20" s="1" t="s">
        <v>29</v>
      </c>
      <c r="B20" s="2">
        <v>0</v>
      </c>
      <c r="C20" s="1">
        <v>14751309.528093882</v>
      </c>
      <c r="D20" s="1">
        <v>0</v>
      </c>
      <c r="E20" s="1">
        <v>0</v>
      </c>
      <c r="F20" s="1">
        <v>0</v>
      </c>
      <c r="G20" s="3">
        <f>SUM(IN_FINANCIAL)</f>
        <v>14751309.528093882</v>
      </c>
      <c r="I20" s="9" t="s">
        <v>30</v>
      </c>
      <c r="J20" s="10">
        <v>331794928</v>
      </c>
    </row>
    <row r="21" spans="1:10">
      <c r="A21" s="1" t="s">
        <v>31</v>
      </c>
      <c r="B21" s="2">
        <v>0</v>
      </c>
      <c r="C21" s="1">
        <v>0</v>
      </c>
      <c r="D21" s="1">
        <v>0</v>
      </c>
      <c r="E21" s="1">
        <v>0</v>
      </c>
      <c r="F21" s="1">
        <v>0</v>
      </c>
      <c r="G21" s="3">
        <f>SUM(IA_FINANCIAL)</f>
        <v>0</v>
      </c>
      <c r="I21" s="9" t="s">
        <v>32</v>
      </c>
      <c r="J21" s="10"/>
    </row>
    <row r="22" spans="1:10">
      <c r="A22" s="1" t="s">
        <v>33</v>
      </c>
      <c r="B22" s="2">
        <v>0</v>
      </c>
      <c r="C22" s="1">
        <v>6951989.6741218949</v>
      </c>
      <c r="D22" s="1">
        <v>0</v>
      </c>
      <c r="E22" s="1">
        <v>0</v>
      </c>
      <c r="F22" s="1">
        <v>0</v>
      </c>
      <c r="G22" s="3">
        <f>SUM(KS_FINANCIAL)</f>
        <v>6951989.6741218949</v>
      </c>
      <c r="I22" s="9" t="s">
        <v>34</v>
      </c>
      <c r="J22" s="10">
        <v>0</v>
      </c>
    </row>
    <row r="23" spans="1:10">
      <c r="A23" s="1" t="s">
        <v>35</v>
      </c>
      <c r="B23" s="2">
        <v>0</v>
      </c>
      <c r="C23" s="1">
        <v>21101336.718895242</v>
      </c>
      <c r="D23" s="1">
        <v>0</v>
      </c>
      <c r="E23" s="1">
        <v>0</v>
      </c>
      <c r="F23" s="1">
        <v>0</v>
      </c>
      <c r="G23" s="3">
        <f>SUM(KY_FINANCIAL)</f>
        <v>21101336.718895242</v>
      </c>
      <c r="I23" s="9" t="s">
        <v>36</v>
      </c>
      <c r="J23" s="10"/>
    </row>
    <row r="24" spans="1:10">
      <c r="A24" s="1" t="s">
        <v>37</v>
      </c>
      <c r="B24" s="2">
        <v>0</v>
      </c>
      <c r="C24" s="1">
        <v>5363966.7209161865</v>
      </c>
      <c r="D24" s="1">
        <v>0</v>
      </c>
      <c r="E24" s="1">
        <v>0</v>
      </c>
      <c r="F24" s="1">
        <v>0</v>
      </c>
      <c r="G24" s="3">
        <f>SUM(LA_FINANCIAL)</f>
        <v>5363966.7209161865</v>
      </c>
      <c r="I24" s="9" t="s">
        <v>38</v>
      </c>
      <c r="J24" s="10">
        <v>0</v>
      </c>
    </row>
    <row r="25" spans="1:10">
      <c r="A25" s="1" t="s">
        <v>39</v>
      </c>
      <c r="B25" s="2">
        <v>0</v>
      </c>
      <c r="C25" s="1">
        <v>0</v>
      </c>
      <c r="D25" s="1">
        <v>0</v>
      </c>
      <c r="E25" s="1">
        <v>0</v>
      </c>
      <c r="F25" s="1">
        <v>0</v>
      </c>
      <c r="G25" s="3">
        <f>SUM(ME_FINANCIAL)</f>
        <v>0</v>
      </c>
      <c r="I25" s="9"/>
      <c r="J25" s="10"/>
    </row>
    <row r="26" spans="1:10">
      <c r="A26" s="1" t="s">
        <v>40</v>
      </c>
      <c r="B26" s="2">
        <v>0</v>
      </c>
      <c r="C26" s="1">
        <v>4466957.8193168165</v>
      </c>
      <c r="D26" s="1">
        <v>0</v>
      </c>
      <c r="E26" s="1">
        <v>0</v>
      </c>
      <c r="F26" s="1">
        <v>0</v>
      </c>
      <c r="G26" s="3">
        <f>SUM(MD_FINANCIAL)</f>
        <v>4466957.8193168165</v>
      </c>
      <c r="I26" s="9" t="s">
        <v>41</v>
      </c>
      <c r="J26" s="10">
        <f>SUM(ADD_FINANCIAL)-SUM(LESS_FINANCIAL)</f>
        <v>334228511</v>
      </c>
    </row>
    <row r="27" spans="1:10">
      <c r="A27" s="1" t="s">
        <v>42</v>
      </c>
      <c r="B27" s="2">
        <v>0</v>
      </c>
      <c r="C27" s="1">
        <v>0</v>
      </c>
      <c r="D27" s="1">
        <v>0</v>
      </c>
      <c r="E27" s="1">
        <v>0</v>
      </c>
      <c r="F27" s="1">
        <v>0</v>
      </c>
      <c r="G27" s="3">
        <f>SUM(MA_FINANCIAL)</f>
        <v>0</v>
      </c>
      <c r="I27" s="9" t="s">
        <v>43</v>
      </c>
      <c r="J27" s="10">
        <f>SUM(ALL_BLOCKS)</f>
        <v>334228511.02127236</v>
      </c>
    </row>
    <row r="28" spans="1:10">
      <c r="A28" s="1" t="s">
        <v>44</v>
      </c>
      <c r="B28" s="2">
        <v>0</v>
      </c>
      <c r="C28" s="1">
        <v>7348045.0613679327</v>
      </c>
      <c r="D28" s="1">
        <v>0</v>
      </c>
      <c r="E28" s="1">
        <v>0</v>
      </c>
      <c r="F28" s="1">
        <v>0</v>
      </c>
      <c r="G28" s="3">
        <f>SUM(MI_FINANCIAL)</f>
        <v>7348045.0613679327</v>
      </c>
      <c r="I28" s="11"/>
      <c r="J28" s="12"/>
    </row>
    <row r="29" spans="1:10">
      <c r="A29" s="1" t="s">
        <v>45</v>
      </c>
      <c r="B29" s="2">
        <v>0</v>
      </c>
      <c r="C29" s="1">
        <v>3428396.3140895995</v>
      </c>
      <c r="D29" s="1">
        <v>0</v>
      </c>
      <c r="E29" s="1">
        <v>0</v>
      </c>
      <c r="F29" s="1">
        <v>0</v>
      </c>
      <c r="G29" s="3">
        <f>SUM(MN_FINANCIAL)</f>
        <v>3428396.3140895995</v>
      </c>
    </row>
    <row r="30" spans="1:10">
      <c r="A30" s="1" t="s">
        <v>46</v>
      </c>
      <c r="B30" s="2">
        <v>0</v>
      </c>
      <c r="C30" s="1">
        <v>2746692.3930268846</v>
      </c>
      <c r="D30" s="1">
        <v>0</v>
      </c>
      <c r="E30" s="1">
        <v>0</v>
      </c>
      <c r="F30" s="1">
        <v>0</v>
      </c>
      <c r="G30" s="3">
        <f>SUM(MS_FINANCIAL)</f>
        <v>2746692.3930268846</v>
      </c>
    </row>
    <row r="31" spans="1:10">
      <c r="A31" s="1" t="s">
        <v>47</v>
      </c>
      <c r="B31" s="2">
        <v>0</v>
      </c>
      <c r="C31" s="1">
        <v>8790817.0508206058</v>
      </c>
      <c r="D31" s="1">
        <v>0</v>
      </c>
      <c r="E31" s="1">
        <v>0</v>
      </c>
      <c r="F31" s="1">
        <v>0</v>
      </c>
      <c r="G31" s="3">
        <f>SUM(MO_FINANCIAL)</f>
        <v>8790817.0508206058</v>
      </c>
    </row>
    <row r="32" spans="1:10">
      <c r="A32" s="1" t="s">
        <v>48</v>
      </c>
      <c r="B32" s="2">
        <v>0</v>
      </c>
      <c r="C32" s="1">
        <v>155259.68842367295</v>
      </c>
      <c r="D32" s="1">
        <v>0</v>
      </c>
      <c r="E32" s="1">
        <v>0</v>
      </c>
      <c r="F32" s="1">
        <v>0</v>
      </c>
      <c r="G32" s="3">
        <f>SUM(MT_FINANCIAL)</f>
        <v>155259.68842367295</v>
      </c>
    </row>
    <row r="33" spans="1:7">
      <c r="A33" s="1" t="s">
        <v>49</v>
      </c>
      <c r="B33" s="2">
        <v>0</v>
      </c>
      <c r="C33" s="1">
        <v>4092337.5229290021</v>
      </c>
      <c r="D33" s="1">
        <v>0</v>
      </c>
      <c r="E33" s="1">
        <v>0</v>
      </c>
      <c r="F33" s="1">
        <v>0</v>
      </c>
      <c r="G33" s="3">
        <f>SUM(NE_FINANCIAL)</f>
        <v>4092337.5229290021</v>
      </c>
    </row>
    <row r="34" spans="1:7">
      <c r="A34" s="1" t="s">
        <v>50</v>
      </c>
      <c r="B34" s="2">
        <v>0</v>
      </c>
      <c r="C34" s="1">
        <v>1541911.4681859829</v>
      </c>
      <c r="D34" s="1">
        <v>0</v>
      </c>
      <c r="E34" s="1">
        <v>0</v>
      </c>
      <c r="F34" s="1">
        <v>0</v>
      </c>
      <c r="G34" s="3">
        <f>SUM(NV_FINANCIAL)</f>
        <v>1541911.4681859829</v>
      </c>
    </row>
    <row r="35" spans="1:7">
      <c r="A35" s="1" t="s">
        <v>51</v>
      </c>
      <c r="B35" s="2">
        <v>0</v>
      </c>
      <c r="C35" s="1">
        <v>0</v>
      </c>
      <c r="D35" s="1">
        <v>0</v>
      </c>
      <c r="E35" s="1">
        <v>0</v>
      </c>
      <c r="F35" s="1">
        <v>0</v>
      </c>
      <c r="G35" s="3">
        <f>SUM(NH_FINANCIAL)</f>
        <v>0</v>
      </c>
    </row>
    <row r="36" spans="1:7">
      <c r="A36" s="1" t="s">
        <v>52</v>
      </c>
      <c r="B36" s="2">
        <v>0</v>
      </c>
      <c r="C36" s="1">
        <v>0</v>
      </c>
      <c r="D36" s="1">
        <v>0</v>
      </c>
      <c r="E36" s="1">
        <v>0</v>
      </c>
      <c r="F36" s="1">
        <v>0</v>
      </c>
      <c r="G36" s="3">
        <f>SUM(NJ_FINANCIAL)</f>
        <v>0</v>
      </c>
    </row>
    <row r="37" spans="1:7">
      <c r="A37" s="1" t="s">
        <v>53</v>
      </c>
      <c r="B37" s="2">
        <v>0</v>
      </c>
      <c r="C37" s="1">
        <v>1369627.0816402477</v>
      </c>
      <c r="D37" s="1">
        <v>0</v>
      </c>
      <c r="E37" s="1">
        <v>0</v>
      </c>
      <c r="F37" s="1">
        <v>0</v>
      </c>
      <c r="G37" s="3">
        <f>SUM(NM_FINANCIAL)</f>
        <v>1369627.0816402477</v>
      </c>
    </row>
    <row r="38" spans="1:7">
      <c r="A38" s="1" t="s">
        <v>54</v>
      </c>
      <c r="B38" s="2">
        <v>0</v>
      </c>
      <c r="C38" s="1">
        <v>0</v>
      </c>
      <c r="D38" s="1">
        <v>0</v>
      </c>
      <c r="E38" s="1">
        <v>0</v>
      </c>
      <c r="F38" s="1">
        <v>0</v>
      </c>
      <c r="G38" s="3">
        <f>SUM(NY_FINANCIAL)</f>
        <v>0</v>
      </c>
    </row>
    <row r="39" spans="1:7">
      <c r="A39" s="1" t="s">
        <v>55</v>
      </c>
      <c r="B39" s="2">
        <v>0</v>
      </c>
      <c r="C39" s="1">
        <v>11666725.875654133</v>
      </c>
      <c r="D39" s="1">
        <v>0</v>
      </c>
      <c r="E39" s="1">
        <v>0</v>
      </c>
      <c r="F39" s="1">
        <v>0</v>
      </c>
      <c r="G39" s="3">
        <f>SUM(NC_FINANCIAL)</f>
        <v>11666725.875654133</v>
      </c>
    </row>
    <row r="40" spans="1:7">
      <c r="A40" s="1" t="s">
        <v>56</v>
      </c>
      <c r="B40" s="2">
        <v>0</v>
      </c>
      <c r="C40" s="1">
        <v>6101026.0841369182</v>
      </c>
      <c r="D40" s="1">
        <v>0</v>
      </c>
      <c r="E40" s="1">
        <v>0</v>
      </c>
      <c r="F40" s="1">
        <v>0</v>
      </c>
      <c r="G40" s="3">
        <f>SUM(ND_FINANCIAL)</f>
        <v>6101026.0841369182</v>
      </c>
    </row>
    <row r="41" spans="1:7">
      <c r="A41" s="1" t="s">
        <v>57</v>
      </c>
      <c r="B41" s="2">
        <v>0</v>
      </c>
      <c r="C41" s="1">
        <v>10717602.531014919</v>
      </c>
      <c r="D41" s="1">
        <v>0</v>
      </c>
      <c r="E41" s="1">
        <v>0</v>
      </c>
      <c r="F41" s="1">
        <v>0</v>
      </c>
      <c r="G41" s="3">
        <f>SUM(OH_FINANCIAL)</f>
        <v>10717602.531014919</v>
      </c>
    </row>
    <row r="42" spans="1:7">
      <c r="A42" s="1" t="s">
        <v>58</v>
      </c>
      <c r="B42" s="2">
        <v>0</v>
      </c>
      <c r="C42" s="1">
        <v>3453642.4319688282</v>
      </c>
      <c r="D42" s="1">
        <v>0</v>
      </c>
      <c r="E42" s="1">
        <v>0</v>
      </c>
      <c r="F42" s="1">
        <v>0</v>
      </c>
      <c r="G42" s="3">
        <f>SUM(OK_FINANCIAL)</f>
        <v>3453642.4319688282</v>
      </c>
    </row>
    <row r="43" spans="1:7">
      <c r="A43" s="1" t="s">
        <v>59</v>
      </c>
      <c r="B43" s="2">
        <v>0</v>
      </c>
      <c r="C43" s="1">
        <v>0</v>
      </c>
      <c r="D43" s="1">
        <v>0</v>
      </c>
      <c r="E43" s="1">
        <v>0</v>
      </c>
      <c r="F43" s="1">
        <v>0</v>
      </c>
      <c r="G43" s="3">
        <f>SUM(OR_FINANCIAL)</f>
        <v>0</v>
      </c>
    </row>
    <row r="44" spans="1:7">
      <c r="A44" s="1" t="s">
        <v>60</v>
      </c>
      <c r="B44" s="2">
        <v>0</v>
      </c>
      <c r="C44" s="1">
        <v>14243718.734751424</v>
      </c>
      <c r="D44" s="1">
        <v>0</v>
      </c>
      <c r="E44" s="1">
        <v>0</v>
      </c>
      <c r="F44" s="1">
        <v>0</v>
      </c>
      <c r="G44" s="3">
        <f>SUM(PA_FINANCIAL)</f>
        <v>14243718.734751424</v>
      </c>
    </row>
    <row r="45" spans="1:7">
      <c r="A45" s="1" t="s">
        <v>61</v>
      </c>
      <c r="B45" s="2">
        <v>0</v>
      </c>
      <c r="C45" s="1">
        <v>0</v>
      </c>
      <c r="D45" s="1">
        <v>0</v>
      </c>
      <c r="E45" s="1">
        <v>0</v>
      </c>
      <c r="F45" s="1">
        <v>0</v>
      </c>
      <c r="G45" s="3">
        <f>SUM(PR_FINANCIAL)</f>
        <v>0</v>
      </c>
    </row>
    <row r="46" spans="1:7">
      <c r="A46" s="1" t="s">
        <v>62</v>
      </c>
      <c r="B46" s="2">
        <v>0</v>
      </c>
      <c r="C46" s="1">
        <v>0</v>
      </c>
      <c r="D46" s="1">
        <v>0</v>
      </c>
      <c r="E46" s="1">
        <v>0</v>
      </c>
      <c r="F46" s="1">
        <v>0</v>
      </c>
      <c r="G46" s="3">
        <f>SUM(RI_FINANCIAL)</f>
        <v>0</v>
      </c>
    </row>
    <row r="47" spans="1:7">
      <c r="A47" s="1" t="s">
        <v>63</v>
      </c>
      <c r="B47" s="2">
        <v>0</v>
      </c>
      <c r="C47" s="1">
        <v>6747040.0914024133</v>
      </c>
      <c r="D47" s="1">
        <v>0</v>
      </c>
      <c r="E47" s="1">
        <v>0</v>
      </c>
      <c r="F47" s="1">
        <v>0</v>
      </c>
      <c r="G47" s="3">
        <f>SUM(SC_FINANCIAL)</f>
        <v>6747040.0914024133</v>
      </c>
    </row>
    <row r="48" spans="1:7">
      <c r="A48" s="1" t="s">
        <v>64</v>
      </c>
      <c r="B48" s="2">
        <v>0</v>
      </c>
      <c r="C48" s="1">
        <v>1886005.5116601144</v>
      </c>
      <c r="D48" s="1">
        <v>0</v>
      </c>
      <c r="E48" s="1">
        <v>0</v>
      </c>
      <c r="F48" s="1">
        <v>0</v>
      </c>
      <c r="G48" s="3">
        <f>SUM(SD_FINANCIAL)</f>
        <v>1886005.5116601144</v>
      </c>
    </row>
    <row r="49" spans="1:7">
      <c r="A49" s="1" t="s">
        <v>65</v>
      </c>
      <c r="B49" s="2">
        <v>0</v>
      </c>
      <c r="C49" s="1">
        <v>22130512.056219254</v>
      </c>
      <c r="D49" s="1">
        <v>0</v>
      </c>
      <c r="E49" s="1">
        <v>0</v>
      </c>
      <c r="F49" s="1">
        <v>0</v>
      </c>
      <c r="G49" s="3">
        <f>SUM(TN_FINANCIAL)</f>
        <v>22130512.056219254</v>
      </c>
    </row>
    <row r="50" spans="1:7">
      <c r="A50" s="1" t="s">
        <v>66</v>
      </c>
      <c r="B50" s="2">
        <v>0</v>
      </c>
      <c r="C50" s="1">
        <v>37132443.695960037</v>
      </c>
      <c r="D50" s="1">
        <v>0</v>
      </c>
      <c r="E50" s="1">
        <v>0</v>
      </c>
      <c r="F50" s="1">
        <v>0</v>
      </c>
      <c r="G50" s="3">
        <f>SUM(TX_FINANCIAL)</f>
        <v>37132443.695960037</v>
      </c>
    </row>
    <row r="51" spans="1:7">
      <c r="A51" s="1" t="s">
        <v>67</v>
      </c>
      <c r="B51" s="2">
        <v>0</v>
      </c>
      <c r="C51" s="1">
        <v>19527295.659924097</v>
      </c>
      <c r="D51" s="1">
        <v>0</v>
      </c>
      <c r="E51" s="1">
        <v>0</v>
      </c>
      <c r="F51" s="1">
        <v>0</v>
      </c>
      <c r="G51" s="3">
        <f>SUM(UT_FINANCIAL)</f>
        <v>19527295.659924097</v>
      </c>
    </row>
    <row r="52" spans="1:7">
      <c r="A52" s="1" t="s">
        <v>68</v>
      </c>
      <c r="B52" s="2">
        <v>0</v>
      </c>
      <c r="C52" s="1">
        <v>0</v>
      </c>
      <c r="D52" s="1">
        <v>0</v>
      </c>
      <c r="E52" s="1">
        <v>0</v>
      </c>
      <c r="F52" s="1">
        <v>0</v>
      </c>
      <c r="G52" s="3">
        <f>SUM(VT_FINANCIAL)</f>
        <v>0</v>
      </c>
    </row>
    <row r="53" spans="1:7">
      <c r="A53" s="1" t="s">
        <v>69</v>
      </c>
      <c r="B53" s="2">
        <v>0</v>
      </c>
      <c r="C53" s="1">
        <v>7941803.4801776754</v>
      </c>
      <c r="D53" s="1">
        <v>0</v>
      </c>
      <c r="E53" s="1">
        <v>0</v>
      </c>
      <c r="F53" s="1">
        <v>0</v>
      </c>
      <c r="G53" s="3">
        <f>SUM(VA_FINANCIAL)</f>
        <v>7941803.4801776754</v>
      </c>
    </row>
    <row r="54" spans="1:7">
      <c r="A54" s="1" t="s">
        <v>70</v>
      </c>
      <c r="B54" s="2">
        <v>0</v>
      </c>
      <c r="C54" s="1">
        <v>16301247.112920249</v>
      </c>
      <c r="D54" s="1">
        <v>0</v>
      </c>
      <c r="E54" s="1">
        <v>0</v>
      </c>
      <c r="F54" s="1">
        <v>0</v>
      </c>
      <c r="G54" s="3">
        <f>SUM(WA_FINANCIAL)</f>
        <v>16301247.112920249</v>
      </c>
    </row>
    <row r="55" spans="1:7">
      <c r="A55" s="1" t="s">
        <v>71</v>
      </c>
      <c r="B55" s="2">
        <v>0</v>
      </c>
      <c r="C55" s="1">
        <v>1831069.6913206012</v>
      </c>
      <c r="D55" s="1">
        <v>0</v>
      </c>
      <c r="E55" s="1">
        <v>0</v>
      </c>
      <c r="F55" s="1">
        <v>0</v>
      </c>
      <c r="G55" s="3">
        <f>SUM(WV_FINANCIAL)</f>
        <v>1831069.6913206012</v>
      </c>
    </row>
    <row r="56" spans="1:7">
      <c r="A56" s="1" t="s">
        <v>72</v>
      </c>
      <c r="B56" s="2">
        <v>0</v>
      </c>
      <c r="C56" s="1">
        <v>0</v>
      </c>
      <c r="D56" s="1">
        <v>0</v>
      </c>
      <c r="E56" s="1">
        <v>0</v>
      </c>
      <c r="F56" s="1">
        <v>0</v>
      </c>
      <c r="G56" s="3">
        <f>SUM(WI_FINANCIAL)</f>
        <v>0</v>
      </c>
    </row>
    <row r="57" spans="1:7">
      <c r="A57" s="1" t="s">
        <v>73</v>
      </c>
      <c r="B57" s="2">
        <v>0</v>
      </c>
      <c r="C57" s="1">
        <v>1032738.5077926696</v>
      </c>
      <c r="D57" s="1">
        <v>0</v>
      </c>
      <c r="E57" s="1">
        <v>0</v>
      </c>
      <c r="F57" s="1">
        <v>0</v>
      </c>
      <c r="G57" s="3">
        <f>SUM(WY_FINANCIAL)</f>
        <v>1032738.5077926696</v>
      </c>
    </row>
    <row r="58" spans="1:7">
      <c r="A58" s="1" t="s">
        <v>74</v>
      </c>
      <c r="B58" s="2">
        <v>0</v>
      </c>
      <c r="C58" s="1">
        <v>0</v>
      </c>
      <c r="D58" s="1">
        <v>0</v>
      </c>
      <c r="E58" s="1">
        <v>0</v>
      </c>
      <c r="F58" s="1">
        <v>0</v>
      </c>
      <c r="G58" s="3">
        <f>SUM(OT_FINANCIAL)</f>
        <v>0</v>
      </c>
    </row>
    <row r="59" spans="1:7">
      <c r="B59" s="2"/>
      <c r="G59" s="3"/>
    </row>
    <row r="60" spans="1:7">
      <c r="A60" s="1" t="s">
        <v>5</v>
      </c>
      <c r="B60" s="2">
        <f>SUM(LIFE)</f>
        <v>0</v>
      </c>
      <c r="C60" s="1">
        <f>SUM(ALLOCATED)</f>
        <v>334228511.02127236</v>
      </c>
      <c r="D60" s="1">
        <f>SUM(HEALTH)</f>
        <v>0</v>
      </c>
      <c r="E60" s="1">
        <f>SUM(UNALLOCATED)</f>
        <v>0</v>
      </c>
      <c r="F60" s="1">
        <f>SUM(LTC)</f>
        <v>0</v>
      </c>
      <c r="G60" s="3">
        <f>SUM(ALL_BLOCKS)</f>
        <v>334228511.02127236</v>
      </c>
    </row>
    <row r="61" spans="1:7" ht="5.0999999999999996" customHeight="1">
      <c r="B61" s="2"/>
      <c r="G61" s="3"/>
    </row>
    <row r="62" spans="1:7">
      <c r="B62" s="2"/>
      <c r="G62" s="3"/>
    </row>
    <row r="63" spans="1:7">
      <c r="B63" s="2"/>
      <c r="G63" s="3"/>
    </row>
    <row r="64" spans="1:7" ht="15.75" thickBot="1">
      <c r="B64" s="13"/>
      <c r="C64" s="14"/>
      <c r="D64" s="14"/>
      <c r="E64" s="14"/>
      <c r="F64" s="14"/>
      <c r="G64" s="15"/>
    </row>
  </sheetData>
  <mergeCells count="2">
    <mergeCell ref="A1:G1"/>
    <mergeCell ref="B3:G3"/>
  </mergeCells>
  <pageMargins left="0.25" right="0.25" top="0.5" bottom="0.5" header="0.3" footer="0.3"/>
  <pageSetup scale="55" orientation="landscape" r:id="rId1"/>
  <headerFooter>
    <oddHeader>&amp;L&amp;D&amp;T
[File]&amp;F&amp;RUNAUDITED
© NOLHGA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64"/>
  <sheetViews>
    <sheetView topLeftCell="A4" zoomScale="75" workbookViewId="0">
      <selection activeCell="M23" sqref="M23:M24"/>
    </sheetView>
  </sheetViews>
  <sheetFormatPr defaultColWidth="9.140625" defaultRowHeight="15"/>
  <cols>
    <col min="1" max="1" width="20" style="1" customWidth="1"/>
    <col min="2" max="7" width="15" style="1" customWidth="1"/>
    <col min="8" max="8" width="1" style="1" customWidth="1"/>
    <col min="9" max="9" width="30" style="1" customWidth="1"/>
    <col min="10" max="10" width="15" style="1" customWidth="1"/>
    <col min="11" max="11" width="1" style="1" customWidth="1"/>
    <col min="12" max="13" width="9.140625" style="1"/>
    <col min="14" max="14" width="15.42578125" style="1" bestFit="1" customWidth="1"/>
    <col min="15" max="16384" width="9.140625" style="1"/>
  </cols>
  <sheetData>
    <row r="1" spans="1:10">
      <c r="A1" s="115" t="s">
        <v>76</v>
      </c>
      <c r="B1" s="116"/>
      <c r="C1" s="116"/>
      <c r="D1" s="116"/>
      <c r="E1" s="116"/>
      <c r="F1" s="116"/>
      <c r="G1" s="116"/>
    </row>
    <row r="3" spans="1:10">
      <c r="B3" s="111" t="s">
        <v>98</v>
      </c>
      <c r="C3" s="112"/>
      <c r="D3" s="112"/>
      <c r="E3" s="112"/>
      <c r="F3" s="112"/>
      <c r="G3" s="113"/>
    </row>
    <row r="4" spans="1:10">
      <c r="B4" s="2"/>
      <c r="G4" s="3"/>
    </row>
    <row r="5" spans="1:10" ht="60" customHeight="1">
      <c r="B5" s="4" t="s">
        <v>0</v>
      </c>
      <c r="C5" s="5" t="s">
        <v>1</v>
      </c>
      <c r="D5" s="5" t="s">
        <v>2</v>
      </c>
      <c r="E5" s="5" t="s">
        <v>3</v>
      </c>
      <c r="F5" s="5" t="s">
        <v>4</v>
      </c>
      <c r="G5" s="6" t="s">
        <v>5</v>
      </c>
    </row>
    <row r="6" spans="1:10">
      <c r="A6" s="1" t="s">
        <v>6</v>
      </c>
      <c r="B6" s="2">
        <v>6231051.7478460791</v>
      </c>
      <c r="C6" s="1">
        <v>7436512.4995163847</v>
      </c>
      <c r="D6" s="1">
        <v>10731.180051999769</v>
      </c>
      <c r="E6" s="1">
        <v>0</v>
      </c>
      <c r="F6" s="1">
        <v>0</v>
      </c>
      <c r="G6" s="3">
        <f>SUM(AL_FINANCIAL)</f>
        <v>13678295.427414464</v>
      </c>
    </row>
    <row r="7" spans="1:10">
      <c r="A7" s="1" t="s">
        <v>7</v>
      </c>
      <c r="B7" s="2">
        <v>141126.83190755887</v>
      </c>
      <c r="C7" s="1">
        <v>850109.5479131391</v>
      </c>
      <c r="D7" s="1">
        <v>0</v>
      </c>
      <c r="E7" s="1">
        <v>0</v>
      </c>
      <c r="F7" s="1">
        <v>0</v>
      </c>
      <c r="G7" s="3">
        <f>SUM(AK_FINANCIAL)</f>
        <v>991236.37982069794</v>
      </c>
      <c r="I7" s="7"/>
      <c r="J7" s="8"/>
    </row>
    <row r="8" spans="1:10">
      <c r="A8" s="1" t="s">
        <v>8</v>
      </c>
      <c r="B8" s="2">
        <v>1014441.2794363985</v>
      </c>
      <c r="C8" s="1">
        <v>13732870.636114111</v>
      </c>
      <c r="D8" s="1">
        <v>1502.9098034682495</v>
      </c>
      <c r="E8" s="1">
        <v>0</v>
      </c>
      <c r="F8" s="1">
        <v>0</v>
      </c>
      <c r="G8" s="3">
        <f>SUM(AZ_FINANCIAL)</f>
        <v>14748814.825353978</v>
      </c>
      <c r="I8" s="9" t="s">
        <v>9</v>
      </c>
      <c r="J8" s="10"/>
    </row>
    <row r="9" spans="1:10">
      <c r="A9" s="1" t="s">
        <v>10</v>
      </c>
      <c r="B9" s="2">
        <v>821071.86221552722</v>
      </c>
      <c r="C9" s="1">
        <v>2580491.6261415225</v>
      </c>
      <c r="D9" s="1">
        <v>426.8931411370948</v>
      </c>
      <c r="E9" s="1">
        <v>0</v>
      </c>
      <c r="F9" s="1">
        <v>0</v>
      </c>
      <c r="G9" s="3">
        <f>SUM(AR_FINANCIAL)</f>
        <v>3401990.3814981868</v>
      </c>
      <c r="I9" s="9"/>
      <c r="J9" s="10"/>
    </row>
    <row r="10" spans="1:10">
      <c r="A10" s="1" t="s">
        <v>11</v>
      </c>
      <c r="B10" s="2">
        <v>13200243.020622792</v>
      </c>
      <c r="C10" s="1">
        <v>26874561.525118209</v>
      </c>
      <c r="D10" s="1">
        <v>298882.2935576411</v>
      </c>
      <c r="E10" s="1">
        <v>0</v>
      </c>
      <c r="F10" s="1">
        <v>0</v>
      </c>
      <c r="G10" s="3">
        <f>SUM(CA_FINANCIAL)</f>
        <v>40373686.839298643</v>
      </c>
      <c r="I10" s="9" t="s">
        <v>12</v>
      </c>
      <c r="J10" s="10">
        <v>1295573477.1765904</v>
      </c>
    </row>
    <row r="11" spans="1:10">
      <c r="A11" s="1" t="s">
        <v>13</v>
      </c>
      <c r="B11" s="2">
        <v>1132130.2724860127</v>
      </c>
      <c r="C11" s="1">
        <v>8307952.2227308722</v>
      </c>
      <c r="D11" s="1">
        <v>512.09609317474553</v>
      </c>
      <c r="E11" s="1">
        <v>0</v>
      </c>
      <c r="F11" s="1">
        <v>0</v>
      </c>
      <c r="G11" s="3">
        <f>SUM(CO_FINANCIAL)</f>
        <v>9440594.5913100597</v>
      </c>
      <c r="I11" s="9"/>
      <c r="J11" s="10"/>
    </row>
    <row r="12" spans="1:10">
      <c r="A12" s="1" t="s">
        <v>14</v>
      </c>
      <c r="B12" s="2">
        <v>359412.40312327555</v>
      </c>
      <c r="C12" s="1">
        <v>36454111.290134504</v>
      </c>
      <c r="D12" s="1">
        <v>0</v>
      </c>
      <c r="E12" s="1">
        <v>0</v>
      </c>
      <c r="F12" s="1">
        <v>0</v>
      </c>
      <c r="G12" s="3">
        <f>SUM(CT_FINANCIAL)</f>
        <v>36813523.693257779</v>
      </c>
      <c r="I12" s="9" t="s">
        <v>15</v>
      </c>
      <c r="J12" s="10"/>
    </row>
    <row r="13" spans="1:10">
      <c r="A13" s="1" t="s">
        <v>16</v>
      </c>
      <c r="B13" s="2">
        <v>222054.70386719666</v>
      </c>
      <c r="C13" s="1">
        <v>11313093.38709116</v>
      </c>
      <c r="D13" s="1">
        <v>491.89333135138503</v>
      </c>
      <c r="E13" s="1">
        <v>0</v>
      </c>
      <c r="F13" s="1">
        <v>0</v>
      </c>
      <c r="G13" s="3">
        <f>SUM(DE_FINANCIAL)</f>
        <v>11535639.984289708</v>
      </c>
      <c r="I13" s="9" t="s">
        <v>17</v>
      </c>
      <c r="J13" s="10">
        <v>0</v>
      </c>
    </row>
    <row r="14" spans="1:10">
      <c r="A14" s="1" t="s">
        <v>18</v>
      </c>
      <c r="B14" s="2">
        <v>1858378.2761312257</v>
      </c>
      <c r="C14" s="1">
        <v>983150.51012835267</v>
      </c>
      <c r="D14" s="1">
        <v>3762.1056038892534</v>
      </c>
      <c r="E14" s="1">
        <v>0</v>
      </c>
      <c r="F14" s="1">
        <v>0</v>
      </c>
      <c r="G14" s="3">
        <f>SUM(DC_FINANCIAL)</f>
        <v>2845290.8918634676</v>
      </c>
      <c r="I14" s="9" t="s">
        <v>19</v>
      </c>
      <c r="J14" s="10">
        <v>0</v>
      </c>
    </row>
    <row r="15" spans="1:10">
      <c r="A15" s="1" t="s">
        <v>20</v>
      </c>
      <c r="B15" s="2">
        <v>3174299.2215909902</v>
      </c>
      <c r="C15" s="1">
        <v>62753007.779994257</v>
      </c>
      <c r="D15" s="1">
        <v>5432.786168586279</v>
      </c>
      <c r="E15" s="1">
        <v>0</v>
      </c>
      <c r="F15" s="1">
        <v>0</v>
      </c>
      <c r="G15" s="3">
        <f>SUM(FL_FINANCIAL)</f>
        <v>65932739.787753828</v>
      </c>
      <c r="I15" s="9" t="s">
        <v>21</v>
      </c>
      <c r="J15" s="10">
        <v>2433582.9999999986</v>
      </c>
    </row>
    <row r="16" spans="1:10">
      <c r="A16" s="1" t="s">
        <v>22</v>
      </c>
      <c r="B16" s="2">
        <v>4183511.4992389339</v>
      </c>
      <c r="C16" s="1">
        <v>13127390.412646262</v>
      </c>
      <c r="D16" s="1">
        <v>1191.9629475782667</v>
      </c>
      <c r="E16" s="1">
        <v>0</v>
      </c>
      <c r="F16" s="1">
        <v>0</v>
      </c>
      <c r="G16" s="3">
        <f>SUM(GA_FINANCIAL)</f>
        <v>17312093.874832772</v>
      </c>
      <c r="I16" s="9" t="s">
        <v>23</v>
      </c>
      <c r="J16" s="10">
        <v>1135573477.1765907</v>
      </c>
    </row>
    <row r="17" spans="1:10">
      <c r="A17" s="1" t="s">
        <v>24</v>
      </c>
      <c r="B17" s="2">
        <v>562972.79611260886</v>
      </c>
      <c r="C17" s="1">
        <v>1321007.7593301355</v>
      </c>
      <c r="D17" s="1">
        <v>5626.9083582803087</v>
      </c>
      <c r="E17" s="1">
        <v>0</v>
      </c>
      <c r="F17" s="1">
        <v>0</v>
      </c>
      <c r="G17" s="3">
        <f>SUM(HI_FINANCIAL)</f>
        <v>1889607.4638010247</v>
      </c>
      <c r="I17" s="9"/>
      <c r="J17" s="10"/>
    </row>
    <row r="18" spans="1:10">
      <c r="A18" s="1" t="s">
        <v>25</v>
      </c>
      <c r="B18" s="2">
        <v>211529.94333817469</v>
      </c>
      <c r="C18" s="1">
        <v>1675860.3708322276</v>
      </c>
      <c r="D18" s="1">
        <v>1601.2884697385264</v>
      </c>
      <c r="E18" s="1">
        <v>0</v>
      </c>
      <c r="F18" s="1">
        <v>0</v>
      </c>
      <c r="G18" s="3">
        <f>SUM(ID_FINANCIAL)</f>
        <v>1888991.6026401408</v>
      </c>
      <c r="I18" s="9" t="s">
        <v>26</v>
      </c>
      <c r="J18" s="10"/>
    </row>
    <row r="19" spans="1:10">
      <c r="A19" s="1" t="s">
        <v>27</v>
      </c>
      <c r="B19" s="2">
        <v>7549064.1183450362</v>
      </c>
      <c r="C19" s="1">
        <v>22549047.43091128</v>
      </c>
      <c r="D19" s="1">
        <v>2248.6552290349027</v>
      </c>
      <c r="E19" s="1">
        <v>0</v>
      </c>
      <c r="F19" s="1">
        <v>0</v>
      </c>
      <c r="G19" s="3">
        <f>SUM(IL_FINANCIAL)</f>
        <v>30100360.204485353</v>
      </c>
      <c r="I19" s="9" t="s">
        <v>28</v>
      </c>
      <c r="J19" s="10">
        <v>160000000</v>
      </c>
    </row>
    <row r="20" spans="1:10">
      <c r="A20" s="1" t="s">
        <v>29</v>
      </c>
      <c r="B20" s="2">
        <v>1667106.4326161884</v>
      </c>
      <c r="C20" s="1">
        <v>8844434.24450133</v>
      </c>
      <c r="D20" s="1">
        <v>601.69094995660487</v>
      </c>
      <c r="E20" s="1">
        <v>0</v>
      </c>
      <c r="F20" s="1">
        <v>0</v>
      </c>
      <c r="G20" s="3">
        <f>SUM(IN_FINANCIAL)</f>
        <v>10512142.368067475</v>
      </c>
      <c r="I20" s="9" t="s">
        <v>30</v>
      </c>
      <c r="J20" s="10">
        <v>1135573477.1765907</v>
      </c>
    </row>
    <row r="21" spans="1:10">
      <c r="A21" s="1" t="s">
        <v>31</v>
      </c>
      <c r="B21" s="2">
        <v>303065.1436360256</v>
      </c>
      <c r="C21" s="1">
        <v>12501132.135866452</v>
      </c>
      <c r="D21" s="1">
        <v>0</v>
      </c>
      <c r="E21" s="1">
        <v>0</v>
      </c>
      <c r="F21" s="1">
        <v>0</v>
      </c>
      <c r="G21" s="3">
        <f>SUM(IA_FINANCIAL)</f>
        <v>12804197.279502477</v>
      </c>
      <c r="I21" s="9" t="s">
        <v>32</v>
      </c>
      <c r="J21" s="10"/>
    </row>
    <row r="22" spans="1:10">
      <c r="A22" s="1" t="s">
        <v>33</v>
      </c>
      <c r="B22" s="2">
        <v>684397.54333764722</v>
      </c>
      <c r="C22" s="1">
        <v>15973489.80976478</v>
      </c>
      <c r="D22" s="1">
        <v>0</v>
      </c>
      <c r="E22" s="1">
        <v>0</v>
      </c>
      <c r="F22" s="1">
        <v>0</v>
      </c>
      <c r="G22" s="3">
        <f>SUM(KS_FINANCIAL)</f>
        <v>16657887.353102427</v>
      </c>
      <c r="I22" s="9" t="s">
        <v>34</v>
      </c>
      <c r="J22" s="10">
        <v>0</v>
      </c>
    </row>
    <row r="23" spans="1:10">
      <c r="A23" s="1" t="s">
        <v>35</v>
      </c>
      <c r="B23" s="2">
        <v>1758312.2400582237</v>
      </c>
      <c r="C23" s="1">
        <v>6292924.0120471697</v>
      </c>
      <c r="D23" s="1">
        <v>247.70342757337602</v>
      </c>
      <c r="E23" s="1">
        <v>0</v>
      </c>
      <c r="F23" s="1">
        <v>0</v>
      </c>
      <c r="G23" s="3">
        <f>SUM(KY_FINANCIAL)</f>
        <v>8051483.9555329671</v>
      </c>
      <c r="I23" s="9" t="s">
        <v>36</v>
      </c>
      <c r="J23" s="10"/>
    </row>
    <row r="24" spans="1:10">
      <c r="A24" s="1" t="s">
        <v>37</v>
      </c>
      <c r="B24" s="2">
        <v>899017.63085384713</v>
      </c>
      <c r="C24" s="1">
        <v>7921695.2218757486</v>
      </c>
      <c r="D24" s="1">
        <v>0</v>
      </c>
      <c r="E24" s="1">
        <v>0</v>
      </c>
      <c r="F24" s="1">
        <v>0</v>
      </c>
      <c r="G24" s="3">
        <f>SUM(LA_FINANCIAL)</f>
        <v>8820712.8527295962</v>
      </c>
      <c r="I24" s="9" t="s">
        <v>38</v>
      </c>
      <c r="J24" s="10">
        <v>0</v>
      </c>
    </row>
    <row r="25" spans="1:10">
      <c r="A25" s="1" t="s">
        <v>39</v>
      </c>
      <c r="B25" s="2">
        <v>33572.598245680863</v>
      </c>
      <c r="C25" s="1">
        <v>4044183.3346347618</v>
      </c>
      <c r="D25" s="1">
        <v>0</v>
      </c>
      <c r="E25" s="1">
        <v>0</v>
      </c>
      <c r="F25" s="1">
        <v>0</v>
      </c>
      <c r="G25" s="3">
        <f>SUM(ME_FINANCIAL)</f>
        <v>4077755.9328804426</v>
      </c>
      <c r="I25" s="9"/>
      <c r="J25" s="10"/>
    </row>
    <row r="26" spans="1:10">
      <c r="A26" s="1" t="s">
        <v>40</v>
      </c>
      <c r="B26" s="2">
        <v>25148787.91886038</v>
      </c>
      <c r="C26" s="1">
        <v>18566358.834908791</v>
      </c>
      <c r="D26" s="1">
        <v>109402.34717824108</v>
      </c>
      <c r="E26" s="1">
        <v>0</v>
      </c>
      <c r="F26" s="1">
        <v>0</v>
      </c>
      <c r="G26" s="3">
        <f>SUM(MD_FINANCIAL)</f>
        <v>43824549.100947417</v>
      </c>
      <c r="I26" s="9" t="s">
        <v>41</v>
      </c>
      <c r="J26" s="10">
        <f>SUM(ADD_FINANCIAL)-SUM(LESS_FINANCIAL)</f>
        <v>1138007060.1765902</v>
      </c>
    </row>
    <row r="27" spans="1:10">
      <c r="A27" s="1" t="s">
        <v>42</v>
      </c>
      <c r="B27" s="2">
        <v>512568.66212522233</v>
      </c>
      <c r="C27" s="1">
        <v>115919525.13293262</v>
      </c>
      <c r="D27" s="1">
        <v>0</v>
      </c>
      <c r="E27" s="1">
        <v>0</v>
      </c>
      <c r="F27" s="1">
        <v>0</v>
      </c>
      <c r="G27" s="3">
        <f>SUM(MA_FINANCIAL)</f>
        <v>116432093.79505783</v>
      </c>
      <c r="I27" s="9" t="s">
        <v>43</v>
      </c>
      <c r="J27" s="10">
        <f>SUM(ALL_BLOCKS)</f>
        <v>1138007060.1765902</v>
      </c>
    </row>
    <row r="28" spans="1:10">
      <c r="A28" s="1" t="s">
        <v>44</v>
      </c>
      <c r="B28" s="2">
        <v>2888960.6838835403</v>
      </c>
      <c r="C28" s="1">
        <v>74287026.610897109</v>
      </c>
      <c r="D28" s="1">
        <v>4635.2162670379621</v>
      </c>
      <c r="E28" s="1">
        <v>0</v>
      </c>
      <c r="F28" s="1">
        <v>0</v>
      </c>
      <c r="G28" s="3">
        <f>SUM(MI_FINANCIAL)</f>
        <v>77180622.511047676</v>
      </c>
      <c r="I28" s="11"/>
      <c r="J28" s="12"/>
    </row>
    <row r="29" spans="1:10">
      <c r="A29" s="1" t="s">
        <v>45</v>
      </c>
      <c r="B29" s="2">
        <v>89584.316210473306</v>
      </c>
      <c r="C29" s="1">
        <v>12794234.670381702</v>
      </c>
      <c r="D29" s="1">
        <v>0</v>
      </c>
      <c r="E29" s="1">
        <v>0</v>
      </c>
      <c r="F29" s="1">
        <v>0</v>
      </c>
      <c r="G29" s="3">
        <f>SUM(MN_FINANCIAL)</f>
        <v>12883818.986592175</v>
      </c>
    </row>
    <row r="30" spans="1:10">
      <c r="A30" s="1" t="s">
        <v>46</v>
      </c>
      <c r="B30" s="2">
        <v>1808482.7247132184</v>
      </c>
      <c r="C30" s="1">
        <v>3572810.2326762904</v>
      </c>
      <c r="D30" s="1">
        <v>170.40590407530124</v>
      </c>
      <c r="E30" s="1">
        <v>0</v>
      </c>
      <c r="F30" s="1">
        <v>0</v>
      </c>
      <c r="G30" s="3">
        <f>SUM(MS_FINANCIAL)</f>
        <v>5381463.3632935844</v>
      </c>
    </row>
    <row r="31" spans="1:10">
      <c r="A31" s="1" t="s">
        <v>47</v>
      </c>
      <c r="B31" s="2">
        <v>1256016.2431297055</v>
      </c>
      <c r="C31" s="1">
        <v>12207986.942323271</v>
      </c>
      <c r="D31" s="1">
        <v>256.48723706179362</v>
      </c>
      <c r="E31" s="1">
        <v>0</v>
      </c>
      <c r="F31" s="1">
        <v>0</v>
      </c>
      <c r="G31" s="3">
        <f>SUM(MO_FINANCIAL)</f>
        <v>13464259.67269004</v>
      </c>
    </row>
    <row r="32" spans="1:10">
      <c r="A32" s="1" t="s">
        <v>48</v>
      </c>
      <c r="B32" s="2">
        <v>96788.796752873415</v>
      </c>
      <c r="C32" s="1">
        <v>913017.07929190958</v>
      </c>
      <c r="D32" s="1">
        <v>347.83885574133654</v>
      </c>
      <c r="E32" s="1">
        <v>0</v>
      </c>
      <c r="F32" s="1">
        <v>0</v>
      </c>
      <c r="G32" s="3">
        <f>SUM(MT_FINANCIAL)</f>
        <v>1010153.7149005244</v>
      </c>
    </row>
    <row r="33" spans="1:7">
      <c r="A33" s="1" t="s">
        <v>49</v>
      </c>
      <c r="B33" s="2">
        <v>137245.26649462717</v>
      </c>
      <c r="C33" s="1">
        <v>3617789.6545435619</v>
      </c>
      <c r="D33" s="1">
        <v>0</v>
      </c>
      <c r="E33" s="1">
        <v>0</v>
      </c>
      <c r="F33" s="1">
        <v>0</v>
      </c>
      <c r="G33" s="3">
        <f>SUM(NE_FINANCIAL)</f>
        <v>3755034.921038189</v>
      </c>
    </row>
    <row r="34" spans="1:7">
      <c r="A34" s="1" t="s">
        <v>50</v>
      </c>
      <c r="B34" s="2">
        <v>569454.36913411226</v>
      </c>
      <c r="C34" s="1">
        <v>2953283.9782841303</v>
      </c>
      <c r="D34" s="1">
        <v>1109.3951383871415</v>
      </c>
      <c r="E34" s="1">
        <v>0</v>
      </c>
      <c r="F34" s="1">
        <v>0</v>
      </c>
      <c r="G34" s="3">
        <f>SUM(NV_FINANCIAL)</f>
        <v>3523847.7425566297</v>
      </c>
    </row>
    <row r="35" spans="1:7">
      <c r="A35" s="1" t="s">
        <v>51</v>
      </c>
      <c r="B35" s="2">
        <v>98313.6660800627</v>
      </c>
      <c r="C35" s="1">
        <v>29098865.230177324</v>
      </c>
      <c r="D35" s="1">
        <v>0</v>
      </c>
      <c r="E35" s="1">
        <v>0</v>
      </c>
      <c r="F35" s="1">
        <v>0</v>
      </c>
      <c r="G35" s="3">
        <f>SUM(NH_FINANCIAL)</f>
        <v>29197178.896257386</v>
      </c>
    </row>
    <row r="36" spans="1:7">
      <c r="A36" s="1" t="s">
        <v>52</v>
      </c>
      <c r="B36" s="2">
        <v>2077587.9041051238</v>
      </c>
      <c r="C36" s="1">
        <v>25596689.257683035</v>
      </c>
      <c r="D36" s="1">
        <v>1235.8819950203549</v>
      </c>
      <c r="E36" s="1">
        <v>0</v>
      </c>
      <c r="F36" s="1">
        <v>0</v>
      </c>
      <c r="G36" s="3">
        <f>SUM(NJ_FINANCIAL)</f>
        <v>27675513.043783177</v>
      </c>
    </row>
    <row r="37" spans="1:7">
      <c r="A37" s="1" t="s">
        <v>53</v>
      </c>
      <c r="B37" s="2">
        <v>547327.07465183956</v>
      </c>
      <c r="C37" s="1">
        <v>1592510.0435535791</v>
      </c>
      <c r="D37" s="1">
        <v>254.73047516411012</v>
      </c>
      <c r="E37" s="1">
        <v>0</v>
      </c>
      <c r="F37" s="1">
        <v>0</v>
      </c>
      <c r="G37" s="3">
        <f>SUM(NM_FINANCIAL)</f>
        <v>2140091.8486805828</v>
      </c>
    </row>
    <row r="38" spans="1:7">
      <c r="A38" s="1" t="s">
        <v>54</v>
      </c>
      <c r="B38" s="2">
        <v>0</v>
      </c>
      <c r="C38" s="1">
        <v>0</v>
      </c>
      <c r="D38" s="1">
        <v>0</v>
      </c>
      <c r="E38" s="1">
        <v>0</v>
      </c>
      <c r="F38" s="1">
        <v>0</v>
      </c>
      <c r="G38" s="3">
        <f>SUM(NY_FINANCIAL)</f>
        <v>0</v>
      </c>
    </row>
    <row r="39" spans="1:7">
      <c r="A39" s="1" t="s">
        <v>55</v>
      </c>
      <c r="B39" s="2">
        <v>7266229.8447227338</v>
      </c>
      <c r="C39" s="1">
        <v>22683021.816601429</v>
      </c>
      <c r="D39" s="1">
        <v>1751.4916119904674</v>
      </c>
      <c r="E39" s="1">
        <v>0</v>
      </c>
      <c r="F39" s="1">
        <v>0</v>
      </c>
      <c r="G39" s="3">
        <f>SUM(NC_FINANCIAL)</f>
        <v>29951003.152936153</v>
      </c>
    </row>
    <row r="40" spans="1:7">
      <c r="A40" s="1" t="s">
        <v>56</v>
      </c>
      <c r="B40" s="2">
        <v>53322.115499438973</v>
      </c>
      <c r="C40" s="1">
        <v>2451288.0222188318</v>
      </c>
      <c r="D40" s="1">
        <v>0</v>
      </c>
      <c r="E40" s="1">
        <v>0</v>
      </c>
      <c r="F40" s="1">
        <v>0</v>
      </c>
      <c r="G40" s="3">
        <f>SUM(ND_FINANCIAL)</f>
        <v>2504610.137718271</v>
      </c>
    </row>
    <row r="41" spans="1:7">
      <c r="A41" s="1" t="s">
        <v>57</v>
      </c>
      <c r="B41" s="2">
        <v>4927421.9870034568</v>
      </c>
      <c r="C41" s="1">
        <v>58958332.18618051</v>
      </c>
      <c r="D41" s="1">
        <v>698.31285432919833</v>
      </c>
      <c r="E41" s="1">
        <v>0</v>
      </c>
      <c r="F41" s="1">
        <v>0</v>
      </c>
      <c r="G41" s="3">
        <f>SUM(OH_FINANCIAL)</f>
        <v>63886452.48603829</v>
      </c>
    </row>
    <row r="42" spans="1:7">
      <c r="A42" s="1" t="s">
        <v>58</v>
      </c>
      <c r="B42" s="2">
        <v>677187.79250955395</v>
      </c>
      <c r="C42" s="1">
        <v>5631647.3995346278</v>
      </c>
      <c r="D42" s="1">
        <v>229.2574276476991</v>
      </c>
      <c r="E42" s="1">
        <v>0</v>
      </c>
      <c r="F42" s="1">
        <v>0</v>
      </c>
      <c r="G42" s="3">
        <f>SUM(OK_FINANCIAL)</f>
        <v>6309064.4494718295</v>
      </c>
    </row>
    <row r="43" spans="1:7">
      <c r="A43" s="1" t="s">
        <v>59</v>
      </c>
      <c r="B43" s="2">
        <v>335080.37245940999</v>
      </c>
      <c r="C43" s="1">
        <v>6605514.9525580537</v>
      </c>
      <c r="D43" s="1">
        <v>329.39285581565957</v>
      </c>
      <c r="E43" s="1">
        <v>0</v>
      </c>
      <c r="F43" s="1">
        <v>0</v>
      </c>
      <c r="G43" s="3">
        <f>SUM(OR_FINANCIAL)</f>
        <v>6940924.717873279</v>
      </c>
    </row>
    <row r="44" spans="1:7">
      <c r="A44" s="1" t="s">
        <v>60</v>
      </c>
      <c r="B44" s="2">
        <v>3330541.2328662183</v>
      </c>
      <c r="C44" s="1">
        <v>191454613.4003177</v>
      </c>
      <c r="D44" s="1">
        <v>3914.0655080388779</v>
      </c>
      <c r="E44" s="1">
        <v>0</v>
      </c>
      <c r="F44" s="1">
        <v>0</v>
      </c>
      <c r="G44" s="3">
        <f>SUM(PA_FINANCIAL)</f>
        <v>194789068.69869196</v>
      </c>
    </row>
    <row r="45" spans="1:7">
      <c r="A45" s="1" t="s">
        <v>61</v>
      </c>
      <c r="B45" s="2">
        <v>0</v>
      </c>
      <c r="C45" s="1">
        <v>0</v>
      </c>
      <c r="D45" s="1">
        <v>0</v>
      </c>
      <c r="E45" s="1">
        <v>0</v>
      </c>
      <c r="F45" s="1">
        <v>0</v>
      </c>
      <c r="G45" s="3">
        <f>SUM(PR_FINANCIAL)</f>
        <v>0</v>
      </c>
    </row>
    <row r="46" spans="1:7">
      <c r="A46" s="1" t="s">
        <v>62</v>
      </c>
      <c r="B46" s="2">
        <v>55071.850349531756</v>
      </c>
      <c r="C46" s="1">
        <v>63933517.357580379</v>
      </c>
      <c r="D46" s="1">
        <v>0</v>
      </c>
      <c r="E46" s="1">
        <v>0</v>
      </c>
      <c r="F46" s="1">
        <v>0</v>
      </c>
      <c r="G46" s="3">
        <f>SUM(RI_FINANCIAL)</f>
        <v>63988589.207929909</v>
      </c>
    </row>
    <row r="47" spans="1:7">
      <c r="A47" s="1" t="s">
        <v>63</v>
      </c>
      <c r="B47" s="2">
        <v>2339850.4959055521</v>
      </c>
      <c r="C47" s="1">
        <v>8743944.0085943751</v>
      </c>
      <c r="D47" s="1">
        <v>1306.1524709276957</v>
      </c>
      <c r="E47" s="1">
        <v>0</v>
      </c>
      <c r="F47" s="1">
        <v>0</v>
      </c>
      <c r="G47" s="3">
        <f>SUM(SC_FINANCIAL)</f>
        <v>11085100.656970855</v>
      </c>
    </row>
    <row r="48" spans="1:7">
      <c r="A48" s="1" t="s">
        <v>64</v>
      </c>
      <c r="B48" s="2">
        <v>64772.689548540147</v>
      </c>
      <c r="C48" s="1">
        <v>2160875.3870064858</v>
      </c>
      <c r="D48" s="1">
        <v>0</v>
      </c>
      <c r="E48" s="1">
        <v>0</v>
      </c>
      <c r="F48" s="1">
        <v>0</v>
      </c>
      <c r="G48" s="3">
        <f>SUM(SD_FINANCIAL)</f>
        <v>2225648.0765550258</v>
      </c>
    </row>
    <row r="49" spans="1:7">
      <c r="A49" s="1" t="s">
        <v>65</v>
      </c>
      <c r="B49" s="2">
        <v>2187986.3352793516</v>
      </c>
      <c r="C49" s="1">
        <v>13613800.98151326</v>
      </c>
      <c r="D49" s="1">
        <v>738.71837797591922</v>
      </c>
      <c r="E49" s="1">
        <v>0</v>
      </c>
      <c r="F49" s="1">
        <v>0</v>
      </c>
      <c r="G49" s="3">
        <f>SUM(TN_FINANCIAL)</f>
        <v>15802526.035170587</v>
      </c>
    </row>
    <row r="50" spans="1:7">
      <c r="A50" s="1" t="s">
        <v>66</v>
      </c>
      <c r="B50" s="2">
        <v>4703317.1420016633</v>
      </c>
      <c r="C50" s="1">
        <v>38954571.605979495</v>
      </c>
      <c r="D50" s="1">
        <v>1696.1536122134366</v>
      </c>
      <c r="E50" s="1">
        <v>0</v>
      </c>
      <c r="F50" s="1">
        <v>0</v>
      </c>
      <c r="G50" s="3">
        <f>SUM(TX_FINANCIAL)</f>
        <v>43659584.901593372</v>
      </c>
    </row>
    <row r="51" spans="1:7">
      <c r="A51" s="1" t="s">
        <v>67</v>
      </c>
      <c r="B51" s="2">
        <v>205300.46564898893</v>
      </c>
      <c r="C51" s="1">
        <v>2463950.1989242267</v>
      </c>
      <c r="D51" s="1">
        <v>627.16399747301591</v>
      </c>
      <c r="E51" s="1">
        <v>0</v>
      </c>
      <c r="F51" s="1">
        <v>0</v>
      </c>
      <c r="G51" s="3">
        <f>SUM(UT_FINANCIAL)</f>
        <v>2669877.8285706886</v>
      </c>
    </row>
    <row r="52" spans="1:7">
      <c r="A52" s="1" t="s">
        <v>68</v>
      </c>
      <c r="B52" s="2">
        <v>3329.0637961102661</v>
      </c>
      <c r="C52" s="1">
        <v>2992865.7410967867</v>
      </c>
      <c r="D52" s="1">
        <v>0</v>
      </c>
      <c r="E52" s="1">
        <v>0</v>
      </c>
      <c r="F52" s="1">
        <v>0</v>
      </c>
      <c r="G52" s="3">
        <f>SUM(VT_FINANCIAL)</f>
        <v>2996194.8048928971</v>
      </c>
    </row>
    <row r="53" spans="1:7">
      <c r="A53" s="1" t="s">
        <v>69</v>
      </c>
      <c r="B53" s="2">
        <v>2929569.9919103924</v>
      </c>
      <c r="C53" s="1">
        <v>9706256.0316720009</v>
      </c>
      <c r="D53" s="1">
        <v>2826.6298933727803</v>
      </c>
      <c r="E53" s="1">
        <v>0</v>
      </c>
      <c r="F53" s="1">
        <v>0</v>
      </c>
      <c r="G53" s="3">
        <f>SUM(VA_FINANCIAL)</f>
        <v>12638652.653475767</v>
      </c>
    </row>
    <row r="54" spans="1:7">
      <c r="A54" s="1" t="s">
        <v>70</v>
      </c>
      <c r="B54" s="2">
        <v>804128.77209331852</v>
      </c>
      <c r="C54" s="1">
        <v>8431163.9515157621</v>
      </c>
      <c r="D54" s="1">
        <v>0</v>
      </c>
      <c r="E54" s="1">
        <v>0</v>
      </c>
      <c r="F54" s="1">
        <v>0</v>
      </c>
      <c r="G54" s="3">
        <f>SUM(WA_FINANCIAL)</f>
        <v>9235292.7236090805</v>
      </c>
    </row>
    <row r="55" spans="1:7">
      <c r="A55" s="1" t="s">
        <v>71</v>
      </c>
      <c r="B55" s="2">
        <v>137522.83487446114</v>
      </c>
      <c r="C55" s="1">
        <v>1078397.5785480579</v>
      </c>
      <c r="D55" s="1">
        <v>306.55495114577388</v>
      </c>
      <c r="E55" s="1">
        <v>0</v>
      </c>
      <c r="F55" s="1">
        <v>0</v>
      </c>
      <c r="G55" s="3">
        <f>SUM(WV_FINANCIAL)</f>
        <v>1216226.9683736649</v>
      </c>
    </row>
    <row r="56" spans="1:7">
      <c r="A56" s="1" t="s">
        <v>72</v>
      </c>
      <c r="B56" s="2">
        <v>705668.41639479913</v>
      </c>
      <c r="C56" s="1">
        <v>18057939.026799802</v>
      </c>
      <c r="D56" s="1">
        <v>50.946095032822015</v>
      </c>
      <c r="E56" s="1">
        <v>0</v>
      </c>
      <c r="F56" s="1">
        <v>0</v>
      </c>
      <c r="G56" s="3">
        <f>SUM(WI_FINANCIAL)</f>
        <v>18763658.389289636</v>
      </c>
    </row>
    <row r="57" spans="1:7">
      <c r="A57" s="1" t="s">
        <v>73</v>
      </c>
      <c r="B57" s="2">
        <v>113110.87154425099</v>
      </c>
      <c r="C57" s="1">
        <v>885800.12960420852</v>
      </c>
      <c r="D57" s="1">
        <v>0</v>
      </c>
      <c r="E57" s="1">
        <v>0</v>
      </c>
      <c r="F57" s="1">
        <v>0</v>
      </c>
      <c r="G57" s="3">
        <f>SUM(WY_FINANCIAL)</f>
        <v>998911.0011484595</v>
      </c>
    </row>
    <row r="58" spans="1:7">
      <c r="A58" s="1" t="s">
        <v>74</v>
      </c>
      <c r="B58" s="2">
        <v>0</v>
      </c>
      <c r="C58" s="1">
        <v>0</v>
      </c>
      <c r="D58" s="1">
        <v>0</v>
      </c>
      <c r="E58" s="1">
        <v>0</v>
      </c>
      <c r="F58" s="1">
        <v>0</v>
      </c>
      <c r="G58" s="3">
        <f>SUM(OT_FINANCIAL)</f>
        <v>0</v>
      </c>
    </row>
    <row r="59" spans="1:7">
      <c r="B59" s="2"/>
      <c r="G59" s="3"/>
    </row>
    <row r="60" spans="1:7">
      <c r="A60" s="1" t="s">
        <v>5</v>
      </c>
      <c r="B60" s="2">
        <f>SUM(LIFE)</f>
        <v>112077289.46555835</v>
      </c>
      <c r="C60" s="1">
        <f>SUM(ALLOCATED)</f>
        <v>1025464623.2011918</v>
      </c>
      <c r="D60" s="1">
        <f>SUM(HEALTH)</f>
        <v>465147.50984010234</v>
      </c>
      <c r="E60" s="1">
        <f>SUM(UNALLOCATED)</f>
        <v>0</v>
      </c>
      <c r="F60" s="1">
        <f>SUM(LTC)</f>
        <v>0</v>
      </c>
      <c r="G60" s="3">
        <f>SUM(ALL_BLOCKS)</f>
        <v>1138007060.1765902</v>
      </c>
    </row>
    <row r="61" spans="1:7" ht="5.0999999999999996" customHeight="1">
      <c r="B61" s="2"/>
      <c r="G61" s="3"/>
    </row>
    <row r="62" spans="1:7">
      <c r="B62" s="2"/>
      <c r="G62" s="3"/>
    </row>
    <row r="63" spans="1:7">
      <c r="B63" s="2"/>
      <c r="G63" s="3"/>
    </row>
    <row r="64" spans="1:7" ht="15.75" thickBot="1">
      <c r="B64" s="13"/>
      <c r="C64" s="14"/>
      <c r="D64" s="14"/>
      <c r="E64" s="14"/>
      <c r="F64" s="14"/>
      <c r="G64" s="15"/>
    </row>
  </sheetData>
  <mergeCells count="2">
    <mergeCell ref="A1:G1"/>
    <mergeCell ref="B3:G3"/>
  </mergeCells>
  <pageMargins left="0.25" right="0.25" top="0.5" bottom="0.5" header="0.3" footer="0.3"/>
  <pageSetup scale="55" orientation="landscape" r:id="rId1"/>
  <headerFooter>
    <oddHeader>&amp;L&amp;D&amp;T
[File]&amp;F&amp;RUNAUDITED
© NOLHGA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4E02E-DD6A-48CD-B678-5501DF97B1EA}">
  <dimension ref="A1:Z2113"/>
  <sheetViews>
    <sheetView zoomScale="80" zoomScaleNormal="80" workbookViewId="0">
      <selection activeCell="J31" sqref="J31"/>
    </sheetView>
  </sheetViews>
  <sheetFormatPr defaultColWidth="9.28515625" defaultRowHeight="15"/>
  <cols>
    <col min="1" max="1" width="17.140625" style="71" customWidth="1"/>
    <col min="2" max="2" width="14.85546875" style="48" customWidth="1"/>
    <col min="3" max="3" width="14.85546875" style="48" hidden="1" customWidth="1"/>
    <col min="4" max="4" width="11.7109375" style="50" customWidth="1"/>
    <col min="5" max="9" width="21.42578125" style="71" customWidth="1"/>
    <col min="10" max="10" width="21.42578125" style="51" hidden="1" customWidth="1"/>
    <col min="11" max="11" width="21.42578125" style="97" hidden="1" customWidth="1"/>
    <col min="12" max="12" width="21.42578125" style="71" customWidth="1"/>
    <col min="13" max="13" width="84.5703125" bestFit="1" customWidth="1"/>
    <col min="14" max="14" width="3.140625" customWidth="1"/>
    <col min="15" max="15" width="18.85546875" style="31" customWidth="1"/>
    <col min="16" max="17" width="18.85546875" style="32" hidden="1" customWidth="1"/>
    <col min="18" max="18" width="3.140625" hidden="1" customWidth="1"/>
    <col min="19" max="19" width="18.85546875" style="33" hidden="1" customWidth="1"/>
    <col min="20" max="20" width="5.7109375" style="33" hidden="1" customWidth="1"/>
    <col min="21" max="21" width="7.42578125" style="33" hidden="1" customWidth="1"/>
    <col min="22" max="22" width="5.7109375" hidden="1" customWidth="1"/>
    <col min="23" max="26" width="18.85546875" style="34" hidden="1" customWidth="1"/>
    <col min="27" max="33" width="0" hidden="1" customWidth="1"/>
  </cols>
  <sheetData>
    <row r="1" spans="1:26" ht="15.75">
      <c r="A1" s="117" t="s">
        <v>100</v>
      </c>
      <c r="B1" s="117"/>
      <c r="C1" s="117"/>
      <c r="D1" s="117"/>
      <c r="E1" s="117"/>
      <c r="F1" s="117"/>
      <c r="G1" s="117"/>
      <c r="H1" s="117"/>
      <c r="I1" s="117"/>
      <c r="J1" s="117"/>
      <c r="K1" s="117"/>
      <c r="L1" s="117"/>
    </row>
    <row r="2" spans="1:26" ht="15.75">
      <c r="A2" s="117" t="s">
        <v>275</v>
      </c>
      <c r="B2" s="117"/>
      <c r="C2" s="117"/>
      <c r="D2" s="117"/>
      <c r="E2" s="117"/>
      <c r="F2" s="117"/>
      <c r="G2" s="117"/>
      <c r="H2" s="117"/>
      <c r="I2" s="117"/>
      <c r="J2" s="117"/>
      <c r="K2" s="117"/>
      <c r="L2" s="117"/>
      <c r="O2" s="32"/>
    </row>
    <row r="3" spans="1:26">
      <c r="A3"/>
      <c r="B3" s="35"/>
      <c r="C3" s="35"/>
      <c r="D3" s="35"/>
      <c r="E3" s="36"/>
      <c r="F3" s="36"/>
      <c r="G3" s="36"/>
      <c r="H3" s="36" t="s">
        <v>101</v>
      </c>
      <c r="I3" s="37" t="s">
        <v>102</v>
      </c>
      <c r="J3" s="38" t="s">
        <v>103</v>
      </c>
      <c r="K3" s="37"/>
      <c r="L3" s="39" t="s">
        <v>101</v>
      </c>
      <c r="P3" s="118" t="s">
        <v>104</v>
      </c>
      <c r="Q3" s="118"/>
    </row>
    <row r="4" spans="1:26" s="35" customFormat="1">
      <c r="A4" s="39"/>
      <c r="B4" s="39" t="s">
        <v>105</v>
      </c>
      <c r="C4" s="39"/>
      <c r="D4" s="40"/>
      <c r="E4" s="39"/>
      <c r="F4" s="39" t="s">
        <v>94</v>
      </c>
      <c r="G4" s="39"/>
      <c r="H4" s="39" t="s">
        <v>95</v>
      </c>
      <c r="I4" s="39" t="s">
        <v>106</v>
      </c>
      <c r="J4" s="38" t="s">
        <v>95</v>
      </c>
      <c r="K4" s="39" t="s">
        <v>107</v>
      </c>
      <c r="L4" s="39" t="s">
        <v>101</v>
      </c>
      <c r="O4" s="41" t="s">
        <v>108</v>
      </c>
      <c r="P4" s="118"/>
      <c r="Q4" s="118"/>
      <c r="S4" s="37" t="s">
        <v>109</v>
      </c>
      <c r="T4" s="37"/>
      <c r="U4" s="37" t="s">
        <v>110</v>
      </c>
      <c r="W4" s="38" t="s">
        <v>111</v>
      </c>
      <c r="X4" s="31"/>
      <c r="Y4" s="31"/>
      <c r="Z4" s="31"/>
    </row>
    <row r="5" spans="1:26" s="35" customFormat="1" ht="15.75" thickBot="1">
      <c r="A5" s="42" t="s">
        <v>105</v>
      </c>
      <c r="B5" s="42" t="s">
        <v>112</v>
      </c>
      <c r="C5" s="42" t="s">
        <v>113</v>
      </c>
      <c r="D5" s="43" t="s">
        <v>114</v>
      </c>
      <c r="E5" s="42" t="s">
        <v>0</v>
      </c>
      <c r="F5" s="42" t="s">
        <v>96</v>
      </c>
      <c r="G5" s="42" t="s">
        <v>2</v>
      </c>
      <c r="H5" s="42" t="s">
        <v>96</v>
      </c>
      <c r="I5" s="42" t="s">
        <v>5</v>
      </c>
      <c r="J5" s="44" t="s">
        <v>96</v>
      </c>
      <c r="K5" s="42" t="s">
        <v>5</v>
      </c>
      <c r="L5" s="42" t="s">
        <v>115</v>
      </c>
      <c r="M5" s="42" t="s">
        <v>116</v>
      </c>
      <c r="N5" s="42"/>
      <c r="O5" s="45" t="s">
        <v>117</v>
      </c>
      <c r="P5" s="38" t="s">
        <v>118</v>
      </c>
      <c r="Q5" s="38" t="s">
        <v>119</v>
      </c>
      <c r="R5" s="39"/>
      <c r="S5" s="37" t="s">
        <v>101</v>
      </c>
      <c r="T5" s="37"/>
      <c r="U5" s="37" t="s">
        <v>120</v>
      </c>
      <c r="W5" s="46" t="s">
        <v>121</v>
      </c>
      <c r="X5" s="46" t="s">
        <v>94</v>
      </c>
      <c r="Y5" s="46" t="s">
        <v>122</v>
      </c>
      <c r="Z5" s="46" t="s">
        <v>95</v>
      </c>
    </row>
    <row r="6" spans="1:26">
      <c r="A6" s="47" t="s">
        <v>6</v>
      </c>
      <c r="B6" s="48" t="s">
        <v>123</v>
      </c>
      <c r="C6" s="49" t="s">
        <v>124</v>
      </c>
      <c r="D6" s="50">
        <v>1988</v>
      </c>
      <c r="E6" s="34">
        <v>970835828</v>
      </c>
      <c r="F6" s="34">
        <v>443818753</v>
      </c>
      <c r="G6" s="34">
        <v>755579803</v>
      </c>
      <c r="H6" s="51">
        <v>0</v>
      </c>
      <c r="I6" s="52">
        <f>SUM(E6:H6)</f>
        <v>2170234384</v>
      </c>
      <c r="J6" s="51">
        <v>-490001</v>
      </c>
      <c r="K6" s="53">
        <f>SUM(I6:J6)</f>
        <v>2169744383</v>
      </c>
      <c r="L6" s="34">
        <v>0</v>
      </c>
      <c r="O6" s="35" t="str">
        <f>IF([1]totrevprm!O7="","",[1]totrevprm!O7)</f>
        <v/>
      </c>
      <c r="Z6" s="54"/>
    </row>
    <row r="7" spans="1:26">
      <c r="A7" s="47" t="s">
        <v>6</v>
      </c>
      <c r="B7" s="48" t="s">
        <v>123</v>
      </c>
      <c r="C7" s="49" t="s">
        <v>125</v>
      </c>
      <c r="D7" s="50">
        <v>1989</v>
      </c>
      <c r="E7" s="34">
        <v>961872838</v>
      </c>
      <c r="F7" s="34">
        <v>408511068</v>
      </c>
      <c r="G7" s="34">
        <v>812933944</v>
      </c>
      <c r="H7" s="51">
        <v>0</v>
      </c>
      <c r="I7" s="52">
        <f t="shared" ref="I7:I40" si="0">SUM(E7:H7)</f>
        <v>2183317850</v>
      </c>
      <c r="J7" s="51">
        <v>-16148618</v>
      </c>
      <c r="K7" s="53">
        <f t="shared" ref="K7:K26" si="1">SUM(I7:J7)</f>
        <v>2167169232</v>
      </c>
      <c r="L7" s="34">
        <v>0</v>
      </c>
      <c r="O7" s="35" t="str">
        <f>IF([1]totrevprm!O8="","",[1]totrevprm!O8)</f>
        <v/>
      </c>
    </row>
    <row r="8" spans="1:26">
      <c r="A8" s="47" t="s">
        <v>6</v>
      </c>
      <c r="B8" s="48" t="s">
        <v>123</v>
      </c>
      <c r="C8" s="49" t="s">
        <v>125</v>
      </c>
      <c r="D8" s="50">
        <v>1990</v>
      </c>
      <c r="E8" s="34">
        <v>989979831</v>
      </c>
      <c r="F8" s="34">
        <v>452536894.07999998</v>
      </c>
      <c r="G8" s="34">
        <v>834467504</v>
      </c>
      <c r="H8" s="51">
        <v>0</v>
      </c>
      <c r="I8" s="52">
        <f t="shared" si="0"/>
        <v>2276984229.0799999</v>
      </c>
      <c r="J8" s="51">
        <v>-17497743</v>
      </c>
      <c r="K8" s="53">
        <f t="shared" si="1"/>
        <v>2259486486.0799999</v>
      </c>
      <c r="L8" s="34">
        <v>0</v>
      </c>
      <c r="O8" s="35" t="str">
        <f>IF([1]totrevprm!O9="","",[1]totrevprm!O9)</f>
        <v/>
      </c>
    </row>
    <row r="9" spans="1:26">
      <c r="A9" s="47" t="s">
        <v>6</v>
      </c>
      <c r="B9" s="48" t="s">
        <v>123</v>
      </c>
      <c r="C9" s="49" t="s">
        <v>125</v>
      </c>
      <c r="D9" s="50">
        <v>1991</v>
      </c>
      <c r="E9" s="34">
        <v>1051877423</v>
      </c>
      <c r="F9" s="34">
        <v>402815551</v>
      </c>
      <c r="G9" s="34">
        <v>839729815</v>
      </c>
      <c r="H9" s="51">
        <v>0</v>
      </c>
      <c r="I9" s="52">
        <f t="shared" si="0"/>
        <v>2294422789</v>
      </c>
      <c r="J9" s="51">
        <v>-597624</v>
      </c>
      <c r="K9" s="53">
        <f t="shared" si="1"/>
        <v>2293825165</v>
      </c>
      <c r="L9" s="34">
        <v>0</v>
      </c>
      <c r="O9" s="35" t="str">
        <f>IF([1]totrevprm!O10="","",[1]totrevprm!O10)</f>
        <v/>
      </c>
    </row>
    <row r="10" spans="1:26">
      <c r="A10" s="47" t="s">
        <v>6</v>
      </c>
      <c r="B10" s="48" t="s">
        <v>123</v>
      </c>
      <c r="C10" s="49" t="s">
        <v>125</v>
      </c>
      <c r="D10" s="50">
        <v>1992</v>
      </c>
      <c r="E10" s="34">
        <v>1106095824</v>
      </c>
      <c r="F10" s="34">
        <v>428907893.44</v>
      </c>
      <c r="G10" s="34">
        <v>829216722</v>
      </c>
      <c r="H10" s="51">
        <v>0</v>
      </c>
      <c r="I10" s="52">
        <f t="shared" si="0"/>
        <v>2364220439.4400001</v>
      </c>
      <c r="J10" s="51">
        <v>-370392</v>
      </c>
      <c r="K10" s="53">
        <f t="shared" si="1"/>
        <v>2363850047.4400001</v>
      </c>
      <c r="L10" s="34">
        <v>0</v>
      </c>
      <c r="O10" s="35" t="str">
        <f>IF([1]totrevprm!O11="","",[1]totrevprm!O11)</f>
        <v/>
      </c>
    </row>
    <row r="11" spans="1:26">
      <c r="A11" s="47" t="s">
        <v>6</v>
      </c>
      <c r="B11" s="48" t="s">
        <v>123</v>
      </c>
      <c r="C11" s="49" t="s">
        <v>125</v>
      </c>
      <c r="D11" s="50">
        <v>1993</v>
      </c>
      <c r="E11" s="34">
        <v>1161309120</v>
      </c>
      <c r="F11" s="34">
        <v>381576205</v>
      </c>
      <c r="G11" s="34">
        <v>841132013</v>
      </c>
      <c r="H11" s="51">
        <v>0</v>
      </c>
      <c r="I11" s="52">
        <f t="shared" si="0"/>
        <v>2384017338</v>
      </c>
      <c r="J11" s="51">
        <v>-174675</v>
      </c>
      <c r="K11" s="53">
        <f t="shared" si="1"/>
        <v>2383842663</v>
      </c>
      <c r="L11" s="34">
        <v>0</v>
      </c>
      <c r="O11" s="35" t="str">
        <f>IF([1]totrevprm!O12="","",[1]totrevprm!O12)</f>
        <v/>
      </c>
    </row>
    <row r="12" spans="1:26">
      <c r="A12" s="47" t="s">
        <v>6</v>
      </c>
      <c r="B12" s="48" t="s">
        <v>123</v>
      </c>
      <c r="C12" s="49" t="s">
        <v>125</v>
      </c>
      <c r="D12" s="50">
        <v>1994</v>
      </c>
      <c r="E12" s="34">
        <v>1263827052</v>
      </c>
      <c r="F12" s="34">
        <v>531556069</v>
      </c>
      <c r="G12" s="34">
        <v>845718962</v>
      </c>
      <c r="H12" s="51">
        <v>0</v>
      </c>
      <c r="I12" s="52">
        <f t="shared" si="0"/>
        <v>2641102083</v>
      </c>
      <c r="J12" s="51">
        <v>-290201352</v>
      </c>
      <c r="K12" s="53">
        <f t="shared" si="1"/>
        <v>2350900731</v>
      </c>
      <c r="L12" s="34">
        <v>0</v>
      </c>
      <c r="O12" s="35" t="str">
        <f>IF([1]totrevprm!O13="","",[1]totrevprm!O13)</f>
        <v/>
      </c>
    </row>
    <row r="13" spans="1:26">
      <c r="A13" s="47" t="s">
        <v>6</v>
      </c>
      <c r="B13" s="48" t="s">
        <v>123</v>
      </c>
      <c r="C13" s="49" t="s">
        <v>125</v>
      </c>
      <c r="D13" s="50">
        <v>1995</v>
      </c>
      <c r="E13" s="34">
        <v>1296860047</v>
      </c>
      <c r="F13" s="34">
        <v>548569570</v>
      </c>
      <c r="G13" s="34">
        <v>848012082</v>
      </c>
      <c r="H13" s="51">
        <v>0</v>
      </c>
      <c r="I13" s="52">
        <f t="shared" si="0"/>
        <v>2693441699</v>
      </c>
      <c r="J13" s="51">
        <v>-2420266</v>
      </c>
      <c r="K13" s="53">
        <f t="shared" si="1"/>
        <v>2691021433</v>
      </c>
      <c r="L13" s="34">
        <v>0</v>
      </c>
      <c r="O13" s="35" t="str">
        <f>IF([1]totrevprm!O14="","",[1]totrevprm!O14)</f>
        <v/>
      </c>
    </row>
    <row r="14" spans="1:26">
      <c r="A14" s="47" t="s">
        <v>6</v>
      </c>
      <c r="B14" s="48" t="s">
        <v>123</v>
      </c>
      <c r="C14" s="49" t="s">
        <v>125</v>
      </c>
      <c r="D14" s="50">
        <v>1996</v>
      </c>
      <c r="E14" s="34">
        <v>1277829767</v>
      </c>
      <c r="F14" s="34">
        <v>494741984</v>
      </c>
      <c r="G14" s="34">
        <v>828155819</v>
      </c>
      <c r="H14" s="51">
        <v>0</v>
      </c>
      <c r="I14" s="52">
        <f t="shared" si="0"/>
        <v>2600727570</v>
      </c>
      <c r="J14" s="51">
        <v>-6</v>
      </c>
      <c r="K14" s="53">
        <f t="shared" si="1"/>
        <v>2600727564</v>
      </c>
      <c r="L14" s="34">
        <v>0</v>
      </c>
      <c r="O14" s="35" t="str">
        <f>IF([1]totrevprm!O15="","",[1]totrevprm!O15)</f>
        <v/>
      </c>
    </row>
    <row r="15" spans="1:26">
      <c r="A15" s="47" t="s">
        <v>6</v>
      </c>
      <c r="B15" s="48" t="s">
        <v>123</v>
      </c>
      <c r="C15" s="49" t="s">
        <v>125</v>
      </c>
      <c r="D15" s="50">
        <v>1997</v>
      </c>
      <c r="E15" s="34">
        <v>1527568976</v>
      </c>
      <c r="F15" s="34">
        <v>584143645</v>
      </c>
      <c r="G15" s="34">
        <v>809928972</v>
      </c>
      <c r="H15" s="51">
        <v>0</v>
      </c>
      <c r="I15" s="52">
        <f t="shared" si="0"/>
        <v>2921641593</v>
      </c>
      <c r="J15" s="51">
        <v>-814523</v>
      </c>
      <c r="K15" s="53">
        <f t="shared" si="1"/>
        <v>2920827070</v>
      </c>
      <c r="L15" s="34">
        <v>0</v>
      </c>
      <c r="O15" s="35" t="str">
        <f>IF([1]totrevprm!O16="","",[1]totrevprm!O16)</f>
        <v/>
      </c>
    </row>
    <row r="16" spans="1:26">
      <c r="A16" s="47" t="s">
        <v>6</v>
      </c>
      <c r="B16" s="48" t="s">
        <v>123</v>
      </c>
      <c r="C16" s="49" t="s">
        <v>125</v>
      </c>
      <c r="D16" s="50">
        <v>1998</v>
      </c>
      <c r="E16" s="51">
        <v>1765228816</v>
      </c>
      <c r="F16" s="51">
        <v>656412928</v>
      </c>
      <c r="G16" s="51">
        <v>801838709</v>
      </c>
      <c r="H16" s="51">
        <v>0</v>
      </c>
      <c r="I16" s="52">
        <f t="shared" si="0"/>
        <v>3223480453</v>
      </c>
      <c r="J16" s="51">
        <v>-741950</v>
      </c>
      <c r="K16" s="53">
        <f t="shared" si="1"/>
        <v>3222738503</v>
      </c>
      <c r="L16" s="34">
        <v>0</v>
      </c>
      <c r="O16" s="35" t="str">
        <f>IF([1]totrevprm!O17="","",[1]totrevprm!O17)</f>
        <v/>
      </c>
    </row>
    <row r="17" spans="1:26">
      <c r="A17" s="47" t="s">
        <v>6</v>
      </c>
      <c r="B17" s="48" t="s">
        <v>123</v>
      </c>
      <c r="C17" s="49" t="s">
        <v>125</v>
      </c>
      <c r="D17" s="50">
        <v>1999</v>
      </c>
      <c r="E17" s="51">
        <v>1522162487</v>
      </c>
      <c r="F17" s="51">
        <v>970984676</v>
      </c>
      <c r="G17" s="51">
        <v>832518202</v>
      </c>
      <c r="H17" s="51">
        <v>0</v>
      </c>
      <c r="I17" s="52">
        <f t="shared" si="0"/>
        <v>3325665365</v>
      </c>
      <c r="J17" s="51">
        <v>-824</v>
      </c>
      <c r="K17" s="53">
        <f t="shared" si="1"/>
        <v>3325664541</v>
      </c>
      <c r="L17" s="34">
        <v>0</v>
      </c>
      <c r="O17" s="35" t="str">
        <f>IF([1]totrevprm!O18="","",[1]totrevprm!O18)</f>
        <v/>
      </c>
    </row>
    <row r="18" spans="1:26">
      <c r="A18" s="47" t="s">
        <v>6</v>
      </c>
      <c r="B18" s="48" t="s">
        <v>123</v>
      </c>
      <c r="C18" s="49" t="s">
        <v>125</v>
      </c>
      <c r="D18" s="50">
        <v>2000</v>
      </c>
      <c r="E18" s="51">
        <v>1495584985</v>
      </c>
      <c r="F18" s="51">
        <v>1100140248</v>
      </c>
      <c r="G18" s="51">
        <v>839904048</v>
      </c>
      <c r="H18" s="51">
        <v>0</v>
      </c>
      <c r="I18" s="52">
        <f t="shared" si="0"/>
        <v>3435629281</v>
      </c>
      <c r="J18" s="51">
        <v>-347401</v>
      </c>
      <c r="K18" s="53">
        <f t="shared" si="1"/>
        <v>3435281880</v>
      </c>
      <c r="L18" s="34">
        <v>0</v>
      </c>
      <c r="O18" s="35" t="str">
        <f>IF([1]totrevprm!O19="","",[1]totrevprm!O19)</f>
        <v/>
      </c>
      <c r="V18" s="35" t="s">
        <v>123</v>
      </c>
      <c r="W18" s="55">
        <v>3582862</v>
      </c>
      <c r="X18" s="55">
        <v>4926219</v>
      </c>
      <c r="Y18" s="55">
        <v>23605455</v>
      </c>
      <c r="Z18" s="55">
        <v>0</v>
      </c>
    </row>
    <row r="19" spans="1:26">
      <c r="A19" s="47" t="s">
        <v>6</v>
      </c>
      <c r="B19" s="48" t="s">
        <v>123</v>
      </c>
      <c r="C19" s="49" t="s">
        <v>125</v>
      </c>
      <c r="D19" s="50">
        <v>2001</v>
      </c>
      <c r="E19" s="51">
        <v>1437218805</v>
      </c>
      <c r="F19" s="51">
        <v>1353545717.5999899</v>
      </c>
      <c r="G19" s="51">
        <v>851034121</v>
      </c>
      <c r="H19" s="51">
        <v>0</v>
      </c>
      <c r="I19" s="52">
        <f t="shared" si="0"/>
        <v>3641798643.5999899</v>
      </c>
      <c r="J19" s="51">
        <v>-28771938</v>
      </c>
      <c r="K19" s="53">
        <f t="shared" si="1"/>
        <v>3613026705.5999899</v>
      </c>
      <c r="L19" s="34">
        <v>0</v>
      </c>
      <c r="O19" s="35" t="str">
        <f>IF([1]totrevprm!O20="","",[1]totrevprm!O20)</f>
        <v/>
      </c>
      <c r="V19" s="35"/>
      <c r="W19" s="55"/>
      <c r="X19" s="55"/>
      <c r="Y19" s="55"/>
      <c r="Z19" s="55"/>
    </row>
    <row r="20" spans="1:26">
      <c r="A20" s="47" t="s">
        <v>6</v>
      </c>
      <c r="B20" s="48" t="s">
        <v>123</v>
      </c>
      <c r="C20" s="49" t="s">
        <v>125</v>
      </c>
      <c r="D20" s="50">
        <v>2002</v>
      </c>
      <c r="E20" s="51">
        <v>1476872679</v>
      </c>
      <c r="F20" s="51">
        <v>1688525889</v>
      </c>
      <c r="G20" s="51">
        <v>869103587</v>
      </c>
      <c r="H20" s="51">
        <v>0</v>
      </c>
      <c r="I20" s="52">
        <f t="shared" si="0"/>
        <v>4034502155</v>
      </c>
      <c r="J20" s="51">
        <v>-22643</v>
      </c>
      <c r="K20" s="53">
        <f t="shared" si="1"/>
        <v>4034479512</v>
      </c>
      <c r="L20" s="34">
        <v>0</v>
      </c>
      <c r="O20" s="35" t="str">
        <f>IF([1]totrevprm!O21="","",[1]totrevprm!O21)</f>
        <v/>
      </c>
      <c r="V20" s="35"/>
      <c r="W20" s="55"/>
      <c r="X20" s="55"/>
      <c r="Y20" s="55"/>
      <c r="Z20" s="55"/>
    </row>
    <row r="21" spans="1:26">
      <c r="A21" s="47" t="s">
        <v>6</v>
      </c>
      <c r="B21" s="48" t="s">
        <v>123</v>
      </c>
      <c r="C21" s="49" t="s">
        <v>125</v>
      </c>
      <c r="D21" s="50">
        <v>2003</v>
      </c>
      <c r="E21" s="56">
        <v>1599611950</v>
      </c>
      <c r="F21" s="56">
        <v>1597500288</v>
      </c>
      <c r="G21" s="56">
        <v>950050960</v>
      </c>
      <c r="H21" s="51">
        <v>0</v>
      </c>
      <c r="I21" s="52">
        <f t="shared" si="0"/>
        <v>4147163198</v>
      </c>
      <c r="J21" s="51">
        <v>-3571</v>
      </c>
      <c r="K21" s="53">
        <f t="shared" si="1"/>
        <v>4147159627</v>
      </c>
      <c r="L21" s="34">
        <v>0</v>
      </c>
      <c r="O21" s="35" t="str">
        <f>IF([1]totrevprm!O22="","",[1]totrevprm!O22)</f>
        <v/>
      </c>
      <c r="V21" s="35"/>
      <c r="W21" s="55"/>
      <c r="X21" s="55"/>
      <c r="Y21" s="55"/>
      <c r="Z21" s="55"/>
    </row>
    <row r="22" spans="1:26">
      <c r="A22" s="47" t="s">
        <v>6</v>
      </c>
      <c r="B22" s="48" t="s">
        <v>123</v>
      </c>
      <c r="C22" s="49" t="s">
        <v>125</v>
      </c>
      <c r="D22" s="50">
        <v>2004</v>
      </c>
      <c r="E22" s="56">
        <v>1580545670</v>
      </c>
      <c r="F22" s="56">
        <v>1409043866</v>
      </c>
      <c r="G22" s="56">
        <v>1002804803</v>
      </c>
      <c r="H22" s="51">
        <v>0</v>
      </c>
      <c r="I22" s="52">
        <f t="shared" si="0"/>
        <v>3992394339</v>
      </c>
      <c r="J22" s="51">
        <v>-599126</v>
      </c>
      <c r="K22" s="53">
        <f t="shared" si="1"/>
        <v>3991795213</v>
      </c>
      <c r="L22" s="34">
        <v>0</v>
      </c>
      <c r="O22" s="35" t="str">
        <f>IF([1]totrevprm!O23="","",[1]totrevprm!O23)</f>
        <v/>
      </c>
      <c r="V22" s="35"/>
      <c r="W22" s="55"/>
      <c r="X22" s="55"/>
      <c r="Y22" s="55"/>
      <c r="Z22" s="55"/>
    </row>
    <row r="23" spans="1:26">
      <c r="A23" s="47" t="s">
        <v>6</v>
      </c>
      <c r="B23" s="48" t="s">
        <v>123</v>
      </c>
      <c r="C23" s="49"/>
      <c r="D23" s="50">
        <v>2005</v>
      </c>
      <c r="E23" s="56">
        <v>1611639721</v>
      </c>
      <c r="F23" s="56">
        <v>1323709890</v>
      </c>
      <c r="G23" s="56">
        <v>1052387230.46</v>
      </c>
      <c r="H23" s="51">
        <v>0</v>
      </c>
      <c r="I23" s="52">
        <f t="shared" si="0"/>
        <v>3987736841.46</v>
      </c>
      <c r="J23" s="51">
        <v>-2996</v>
      </c>
      <c r="K23" s="53">
        <f>SUM(I23:J23)</f>
        <v>3987733845.46</v>
      </c>
      <c r="L23" s="34">
        <v>0</v>
      </c>
      <c r="O23" s="35" t="str">
        <f>IF([1]totrevprm!O24="","",[1]totrevprm!O24)</f>
        <v/>
      </c>
      <c r="V23" s="35"/>
      <c r="W23" s="55"/>
      <c r="X23" s="55"/>
      <c r="Y23" s="55"/>
      <c r="Z23" s="55"/>
    </row>
    <row r="24" spans="1:26">
      <c r="A24" s="47" t="s">
        <v>6</v>
      </c>
      <c r="B24" s="48" t="s">
        <v>123</v>
      </c>
      <c r="C24" s="49"/>
      <c r="D24" s="50">
        <v>2006</v>
      </c>
      <c r="E24" s="34">
        <v>1705149763</v>
      </c>
      <c r="F24" s="34">
        <v>1528232544</v>
      </c>
      <c r="G24" s="34">
        <v>1239555578</v>
      </c>
      <c r="H24" s="34">
        <v>0</v>
      </c>
      <c r="I24" s="52">
        <f t="shared" si="0"/>
        <v>4472937885</v>
      </c>
      <c r="J24" s="51">
        <v>-1540737</v>
      </c>
      <c r="K24" s="53">
        <f t="shared" si="1"/>
        <v>4471397148</v>
      </c>
      <c r="L24" s="34">
        <v>0</v>
      </c>
      <c r="O24" s="35" t="str">
        <f>IF([1]totrevprm!O25="","",[1]totrevprm!O25)</f>
        <v/>
      </c>
      <c r="V24" s="35"/>
      <c r="W24" s="55"/>
      <c r="X24" s="55"/>
      <c r="Y24" s="55"/>
      <c r="Z24" s="55"/>
    </row>
    <row r="25" spans="1:26">
      <c r="A25" s="47" t="s">
        <v>6</v>
      </c>
      <c r="B25" s="48" t="s">
        <v>123</v>
      </c>
      <c r="C25" s="49"/>
      <c r="D25" s="50">
        <v>2007</v>
      </c>
      <c r="E25" s="34">
        <v>1716976644</v>
      </c>
      <c r="F25" s="34">
        <v>1490878108</v>
      </c>
      <c r="G25" s="34">
        <v>1386765456</v>
      </c>
      <c r="H25" s="34">
        <v>0</v>
      </c>
      <c r="I25" s="52">
        <f t="shared" si="0"/>
        <v>4594620208</v>
      </c>
      <c r="J25" s="51">
        <v>-6</v>
      </c>
      <c r="K25" s="53">
        <f t="shared" si="1"/>
        <v>4594620202</v>
      </c>
      <c r="L25" s="34">
        <v>0</v>
      </c>
      <c r="O25" s="35" t="str">
        <f>IF([1]totrevprm!O26="","",[1]totrevprm!O26)</f>
        <v/>
      </c>
      <c r="V25" s="35"/>
      <c r="W25" s="55"/>
      <c r="X25" s="55"/>
      <c r="Y25" s="55"/>
      <c r="Z25" s="55"/>
    </row>
    <row r="26" spans="1:26">
      <c r="A26" s="47" t="s">
        <v>6</v>
      </c>
      <c r="B26" s="48" t="s">
        <v>123</v>
      </c>
      <c r="C26" s="49"/>
      <c r="D26" s="50">
        <v>2008</v>
      </c>
      <c r="E26" s="34">
        <v>1721718796</v>
      </c>
      <c r="F26" s="34">
        <v>2068735254</v>
      </c>
      <c r="G26" s="34">
        <v>1392087604</v>
      </c>
      <c r="H26" s="34">
        <v>0</v>
      </c>
      <c r="I26" s="52">
        <f t="shared" si="0"/>
        <v>5182541654</v>
      </c>
      <c r="J26" s="51">
        <v>-4</v>
      </c>
      <c r="K26" s="53">
        <f t="shared" si="1"/>
        <v>5182541650</v>
      </c>
      <c r="L26" s="34">
        <v>0</v>
      </c>
      <c r="O26" s="35" t="str">
        <f>IF([1]totrevprm!O27="","",[1]totrevprm!O27)</f>
        <v/>
      </c>
      <c r="V26" s="35"/>
      <c r="W26" s="55"/>
      <c r="X26" s="55"/>
      <c r="Y26" s="55"/>
      <c r="Z26" s="55"/>
    </row>
    <row r="27" spans="1:26">
      <c r="A27" s="47" t="s">
        <v>6</v>
      </c>
      <c r="B27" s="48" t="s">
        <v>123</v>
      </c>
      <c r="C27" s="49"/>
      <c r="D27" s="50">
        <v>2009</v>
      </c>
      <c r="E27" s="34">
        <v>1801381577</v>
      </c>
      <c r="F27" s="34">
        <v>2071513165</v>
      </c>
      <c r="G27" s="34">
        <v>1416706082</v>
      </c>
      <c r="H27" s="34">
        <v>0</v>
      </c>
      <c r="I27" s="52">
        <f t="shared" si="0"/>
        <v>5289600824</v>
      </c>
      <c r="J27" s="51">
        <v>-668006</v>
      </c>
      <c r="K27" s="53">
        <f t="shared" ref="K27:K40" si="2">SUM(I27:J27)</f>
        <v>5288932818</v>
      </c>
      <c r="L27" s="34">
        <v>0</v>
      </c>
      <c r="O27" s="35" t="str">
        <f>IF([1]totrevprm!O28="","",[1]totrevprm!O28)</f>
        <v/>
      </c>
      <c r="V27" s="35"/>
      <c r="W27" s="55"/>
      <c r="X27" s="55"/>
      <c r="Y27" s="55"/>
      <c r="Z27" s="55"/>
    </row>
    <row r="28" spans="1:26">
      <c r="A28" s="47" t="s">
        <v>6</v>
      </c>
      <c r="B28" s="48" t="s">
        <v>123</v>
      </c>
      <c r="C28" s="49"/>
      <c r="D28" s="50">
        <v>2010</v>
      </c>
      <c r="E28" s="34">
        <v>1820141971</v>
      </c>
      <c r="F28" s="34">
        <v>1704196131</v>
      </c>
      <c r="G28" s="34">
        <v>1454644461</v>
      </c>
      <c r="H28" s="34">
        <v>0</v>
      </c>
      <c r="I28" s="52">
        <f t="shared" si="0"/>
        <v>4978982563</v>
      </c>
      <c r="J28" s="51">
        <v>-2939</v>
      </c>
      <c r="K28" s="53">
        <f t="shared" si="2"/>
        <v>4978979624</v>
      </c>
      <c r="L28" s="34">
        <v>0</v>
      </c>
      <c r="O28" s="35" t="str">
        <f>IF([1]totrevprm!O29="","",[1]totrevprm!O29)</f>
        <v/>
      </c>
      <c r="V28" s="35"/>
      <c r="W28" s="55"/>
      <c r="X28" s="55"/>
      <c r="Y28" s="55"/>
      <c r="Z28" s="55"/>
    </row>
    <row r="29" spans="1:26">
      <c r="A29" s="47" t="s">
        <v>6</v>
      </c>
      <c r="B29" s="48" t="s">
        <v>123</v>
      </c>
      <c r="C29" s="49"/>
      <c r="D29" s="50">
        <v>2011</v>
      </c>
      <c r="E29" s="34">
        <v>1947668716</v>
      </c>
      <c r="F29" s="34">
        <v>1673224938</v>
      </c>
      <c r="G29" s="34">
        <v>1462025445.96</v>
      </c>
      <c r="H29" s="34">
        <v>0</v>
      </c>
      <c r="I29" s="52">
        <f t="shared" si="0"/>
        <v>5082919099.96</v>
      </c>
      <c r="J29" s="51">
        <v>-967421</v>
      </c>
      <c r="K29" s="53">
        <f t="shared" si="2"/>
        <v>5081951678.96</v>
      </c>
      <c r="L29" s="34">
        <v>0</v>
      </c>
      <c r="O29" s="35" t="str">
        <f>IF([1]totrevprm!O30="","",[1]totrevprm!O30)</f>
        <v/>
      </c>
      <c r="V29" s="35"/>
      <c r="W29" s="55"/>
      <c r="X29" s="55"/>
      <c r="Y29" s="55"/>
      <c r="Z29" s="55"/>
    </row>
    <row r="30" spans="1:26">
      <c r="A30" s="47" t="s">
        <v>6</v>
      </c>
      <c r="B30" s="48" t="s">
        <v>123</v>
      </c>
      <c r="C30" s="49"/>
      <c r="D30" s="50">
        <v>2012</v>
      </c>
      <c r="E30" s="34">
        <v>2024787258</v>
      </c>
      <c r="F30" s="34">
        <v>1711584871</v>
      </c>
      <c r="G30" s="34">
        <v>1447719607</v>
      </c>
      <c r="H30" s="34">
        <v>0</v>
      </c>
      <c r="I30" s="52">
        <f t="shared" si="0"/>
        <v>5184091736</v>
      </c>
      <c r="J30" s="51">
        <v>-1349638</v>
      </c>
      <c r="K30" s="53">
        <f t="shared" si="2"/>
        <v>5182742098</v>
      </c>
      <c r="L30" s="34">
        <v>0</v>
      </c>
      <c r="O30" s="35" t="str">
        <f>IF([1]totrevprm!O31="","",[1]totrevprm!O31)</f>
        <v/>
      </c>
      <c r="V30" s="35"/>
      <c r="W30" s="55"/>
      <c r="X30" s="55"/>
      <c r="Y30" s="55"/>
      <c r="Z30" s="55"/>
    </row>
    <row r="31" spans="1:26">
      <c r="A31" s="47" t="s">
        <v>6</v>
      </c>
      <c r="B31" s="48" t="s">
        <v>123</v>
      </c>
      <c r="C31" s="49"/>
      <c r="D31" s="50">
        <v>2013</v>
      </c>
      <c r="E31" s="34">
        <v>2048341878</v>
      </c>
      <c r="F31" s="34">
        <v>1698846231</v>
      </c>
      <c r="G31" s="34">
        <v>1359398387</v>
      </c>
      <c r="H31" s="34">
        <v>0</v>
      </c>
      <c r="I31" s="52">
        <f t="shared" si="0"/>
        <v>5106586496</v>
      </c>
      <c r="J31" s="51">
        <v>-1</v>
      </c>
      <c r="K31" s="53">
        <f t="shared" si="2"/>
        <v>5106586495</v>
      </c>
      <c r="L31" s="34">
        <v>0</v>
      </c>
      <c r="O31" s="35" t="str">
        <f>IF([1]totrevprm!O32="","",[1]totrevprm!O32)</f>
        <v/>
      </c>
      <c r="V31" s="35"/>
      <c r="W31" s="55"/>
      <c r="X31" s="55"/>
      <c r="Y31" s="55"/>
      <c r="Z31" s="55"/>
    </row>
    <row r="32" spans="1:26">
      <c r="A32" s="47" t="s">
        <v>6</v>
      </c>
      <c r="B32" s="48" t="s">
        <v>123</v>
      </c>
      <c r="C32" s="49"/>
      <c r="D32" s="50">
        <v>2014</v>
      </c>
      <c r="E32" s="34">
        <v>2271980928</v>
      </c>
      <c r="F32" s="34">
        <v>1781087625</v>
      </c>
      <c r="G32" s="34">
        <v>1421537577.53</v>
      </c>
      <c r="H32" s="34">
        <v>0</v>
      </c>
      <c r="I32" s="52">
        <f t="shared" si="0"/>
        <v>5474606130.5299997</v>
      </c>
      <c r="J32" s="51">
        <v>-79813</v>
      </c>
      <c r="K32" s="53">
        <f t="shared" si="2"/>
        <v>5474526317.5299997</v>
      </c>
      <c r="L32" s="34">
        <v>0</v>
      </c>
      <c r="O32" s="35" t="str">
        <f>IF([1]totrevprm!O33="","",[1]totrevprm!O33)</f>
        <v/>
      </c>
      <c r="V32" s="35"/>
      <c r="W32" s="55"/>
      <c r="X32" s="55"/>
      <c r="Y32" s="55"/>
      <c r="Z32" s="55"/>
    </row>
    <row r="33" spans="1:26">
      <c r="A33" s="47" t="s">
        <v>6</v>
      </c>
      <c r="B33" s="48" t="s">
        <v>123</v>
      </c>
      <c r="C33" s="49"/>
      <c r="D33" s="50">
        <v>2015</v>
      </c>
      <c r="E33" s="34">
        <v>2092459147</v>
      </c>
      <c r="F33" s="34">
        <v>2209753048</v>
      </c>
      <c r="G33" s="34">
        <v>1436399669</v>
      </c>
      <c r="H33" s="34">
        <v>0</v>
      </c>
      <c r="I33" s="52">
        <f t="shared" si="0"/>
        <v>5738611864</v>
      </c>
      <c r="J33" s="51">
        <v>-1943</v>
      </c>
      <c r="K33" s="53">
        <f t="shared" si="2"/>
        <v>5738609921</v>
      </c>
      <c r="L33" s="34">
        <v>0</v>
      </c>
      <c r="O33" s="35" t="str">
        <f>IF([1]totrevprm!O34="","",[1]totrevprm!O34)</f>
        <v/>
      </c>
      <c r="P33" s="32">
        <v>326984294.34544617</v>
      </c>
      <c r="Q33" s="32">
        <v>116649576.34</v>
      </c>
      <c r="V33" s="35"/>
      <c r="W33" s="55"/>
      <c r="X33" s="55"/>
      <c r="Y33" s="55"/>
      <c r="Z33" s="55"/>
    </row>
    <row r="34" spans="1:26">
      <c r="A34" s="47" t="s">
        <v>6</v>
      </c>
      <c r="B34" s="48" t="s">
        <v>123</v>
      </c>
      <c r="C34" s="49"/>
      <c r="D34" s="50">
        <v>2016</v>
      </c>
      <c r="E34" s="34">
        <v>2262705895</v>
      </c>
      <c r="F34" s="34">
        <v>2350627626</v>
      </c>
      <c r="G34" s="34">
        <v>1487172706</v>
      </c>
      <c r="H34" s="34">
        <v>0</v>
      </c>
      <c r="I34" s="52">
        <f t="shared" si="0"/>
        <v>6100506227</v>
      </c>
      <c r="J34" s="51">
        <v>-1444</v>
      </c>
      <c r="K34" s="53">
        <f t="shared" si="2"/>
        <v>6100504783</v>
      </c>
      <c r="L34" s="34">
        <v>0</v>
      </c>
      <c r="O34" s="35" t="str">
        <f>IF([1]totrevprm!O35="","",[1]totrevprm!O35)</f>
        <v/>
      </c>
      <c r="P34" s="32">
        <v>339786197.51762259</v>
      </c>
      <c r="Q34" s="32">
        <v>115059127.31</v>
      </c>
      <c r="V34" s="35"/>
      <c r="W34" s="55"/>
      <c r="X34" s="55"/>
      <c r="Y34" s="55"/>
      <c r="Z34" s="55"/>
    </row>
    <row r="35" spans="1:26">
      <c r="A35" s="47" t="str">
        <f t="shared" ref="A35:B41" si="3">A34</f>
        <v>Alabama</v>
      </c>
      <c r="B35" s="48" t="str">
        <f t="shared" si="3"/>
        <v>AL</v>
      </c>
      <c r="C35" s="49"/>
      <c r="D35" s="50">
        <f>D34+1</f>
        <v>2017</v>
      </c>
      <c r="E35" s="34">
        <v>2212137078</v>
      </c>
      <c r="F35" s="34">
        <v>2274028522</v>
      </c>
      <c r="G35" s="34">
        <v>1574392248.71</v>
      </c>
      <c r="H35" s="34">
        <v>0</v>
      </c>
      <c r="I35" s="52">
        <f t="shared" si="0"/>
        <v>6060557848.71</v>
      </c>
      <c r="J35" s="51">
        <v>-16955</v>
      </c>
      <c r="K35" s="53">
        <f t="shared" si="2"/>
        <v>6060540893.71</v>
      </c>
      <c r="L35" s="34">
        <v>0</v>
      </c>
      <c r="O35" s="35" t="str">
        <f>IF([1]totrevprm!O36="","",[1]totrevprm!O36)</f>
        <v/>
      </c>
      <c r="P35" s="32">
        <v>352402856.94659871</v>
      </c>
      <c r="Q35" s="32">
        <v>113233013.65913387</v>
      </c>
      <c r="V35" s="35"/>
      <c r="W35" s="55"/>
      <c r="X35" s="55"/>
      <c r="Y35" s="55"/>
      <c r="Z35" s="55"/>
    </row>
    <row r="36" spans="1:26">
      <c r="A36" s="47" t="str">
        <f t="shared" si="3"/>
        <v>Alabama</v>
      </c>
      <c r="B36" s="48" t="str">
        <f t="shared" si="3"/>
        <v>AL</v>
      </c>
      <c r="C36" s="49"/>
      <c r="D36" s="50">
        <v>2018</v>
      </c>
      <c r="E36" s="34">
        <v>2228234861</v>
      </c>
      <c r="F36" s="34">
        <v>2589422020</v>
      </c>
      <c r="G36" s="34">
        <v>1659171749.8</v>
      </c>
      <c r="H36" s="34">
        <v>0</v>
      </c>
      <c r="I36" s="52">
        <f t="shared" si="0"/>
        <v>6476828630.8000002</v>
      </c>
      <c r="J36" s="51">
        <v>-1443</v>
      </c>
      <c r="K36" s="53">
        <f t="shared" si="2"/>
        <v>6476827187.8000002</v>
      </c>
      <c r="L36" s="57">
        <v>0</v>
      </c>
      <c r="O36" s="35" t="str">
        <f>IF([1]totrevprm!O37="","",[1]totrevprm!O37)</f>
        <v/>
      </c>
      <c r="P36" s="32">
        <v>370421645.47266078</v>
      </c>
      <c r="Q36" s="32">
        <v>108522594.36137827</v>
      </c>
      <c r="V36" s="35"/>
      <c r="W36" s="55"/>
      <c r="X36" s="55"/>
      <c r="Y36" s="55"/>
      <c r="Z36" s="55"/>
    </row>
    <row r="37" spans="1:26">
      <c r="A37" s="47" t="str">
        <f t="shared" si="3"/>
        <v>Alabama</v>
      </c>
      <c r="B37" s="48" t="str">
        <f t="shared" si="3"/>
        <v>AL</v>
      </c>
      <c r="C37" s="49"/>
      <c r="D37" s="50">
        <v>2019</v>
      </c>
      <c r="E37" s="34">
        <v>2345209739</v>
      </c>
      <c r="F37" s="34">
        <v>2683505286</v>
      </c>
      <c r="G37" s="34">
        <v>1777335103.47</v>
      </c>
      <c r="H37" s="34">
        <v>0</v>
      </c>
      <c r="I37" s="52">
        <f t="shared" si="0"/>
        <v>6806050128.4700003</v>
      </c>
      <c r="J37" s="51">
        <v>-7232207</v>
      </c>
      <c r="K37" s="53">
        <f t="shared" si="2"/>
        <v>6798817921.4700003</v>
      </c>
      <c r="L37" s="57">
        <v>0</v>
      </c>
      <c r="O37" s="35" t="str">
        <f>IF([1]totrevprm!O38="","",[1]totrevprm!O38)</f>
        <v/>
      </c>
      <c r="P37" s="32">
        <v>390350050.41277939</v>
      </c>
      <c r="Q37" s="32">
        <v>114496381.32397121</v>
      </c>
      <c r="V37" s="35"/>
      <c r="W37" s="55"/>
      <c r="X37" s="55"/>
      <c r="Y37" s="55"/>
      <c r="Z37" s="55"/>
    </row>
    <row r="38" spans="1:26">
      <c r="A38" s="47" t="str">
        <f t="shared" si="3"/>
        <v>Alabama</v>
      </c>
      <c r="B38" s="48" t="str">
        <f t="shared" si="3"/>
        <v>AL</v>
      </c>
      <c r="C38" s="49"/>
      <c r="D38" s="50">
        <v>2020</v>
      </c>
      <c r="E38" s="34">
        <v>2622535841</v>
      </c>
      <c r="F38" s="34">
        <v>2675914410</v>
      </c>
      <c r="G38" s="34">
        <v>1719203126</v>
      </c>
      <c r="H38" s="34">
        <v>0</v>
      </c>
      <c r="I38" s="52">
        <f t="shared" si="0"/>
        <v>7017653377</v>
      </c>
      <c r="J38" s="51">
        <v>-1202</v>
      </c>
      <c r="K38" s="53">
        <f t="shared" si="2"/>
        <v>7017652175</v>
      </c>
      <c r="L38" s="57">
        <v>0</v>
      </c>
      <c r="O38" s="35" t="str">
        <f>IF([1]totrevprm!O39="","",[1]totrevprm!O39)</f>
        <v/>
      </c>
      <c r="P38" s="32">
        <v>402253728</v>
      </c>
      <c r="Q38" s="32">
        <v>110121587</v>
      </c>
      <c r="V38" s="35"/>
      <c r="W38" s="55"/>
      <c r="X38" s="55"/>
      <c r="Y38" s="55"/>
      <c r="Z38" s="55"/>
    </row>
    <row r="39" spans="1:26">
      <c r="A39" s="47" t="str">
        <f t="shared" si="3"/>
        <v>Alabama</v>
      </c>
      <c r="B39" s="48" t="str">
        <f t="shared" si="3"/>
        <v>AL</v>
      </c>
      <c r="C39" s="49"/>
      <c r="D39" s="50">
        <v>2021</v>
      </c>
      <c r="E39" s="34">
        <v>2523837878</v>
      </c>
      <c r="F39" s="34">
        <v>3227287111</v>
      </c>
      <c r="G39" s="34">
        <v>1778583156.49</v>
      </c>
      <c r="H39" s="34">
        <v>0</v>
      </c>
      <c r="I39" s="52">
        <f t="shared" si="0"/>
        <v>7529708145.4899998</v>
      </c>
      <c r="J39" s="51">
        <v>-3</v>
      </c>
      <c r="K39" s="53">
        <f t="shared" si="2"/>
        <v>7529708142.4899998</v>
      </c>
      <c r="L39" s="57">
        <v>0</v>
      </c>
      <c r="O39" s="35"/>
      <c r="P39" s="32">
        <v>384757222.03999996</v>
      </c>
      <c r="Q39" s="32">
        <v>123478808</v>
      </c>
      <c r="V39" s="35"/>
      <c r="W39" s="55"/>
      <c r="X39" s="55"/>
      <c r="Y39" s="55"/>
      <c r="Z39" s="55"/>
    </row>
    <row r="40" spans="1:26">
      <c r="A40" s="47" t="str">
        <f t="shared" si="3"/>
        <v>Alabama</v>
      </c>
      <c r="B40" s="48" t="str">
        <f t="shared" si="3"/>
        <v>AL</v>
      </c>
      <c r="C40" s="49"/>
      <c r="D40" s="50">
        <v>2022</v>
      </c>
      <c r="E40" s="34">
        <v>2596669545</v>
      </c>
      <c r="F40" s="34">
        <v>4009174625</v>
      </c>
      <c r="G40" s="34">
        <v>1918065900</v>
      </c>
      <c r="H40" s="34">
        <v>0</v>
      </c>
      <c r="I40" s="52">
        <f t="shared" si="0"/>
        <v>8523910070</v>
      </c>
      <c r="J40" s="51">
        <v>-5</v>
      </c>
      <c r="K40" s="53">
        <f t="shared" si="2"/>
        <v>8523910065</v>
      </c>
      <c r="L40" s="57">
        <v>0</v>
      </c>
      <c r="O40" s="35"/>
      <c r="P40" s="57">
        <v>395769042</v>
      </c>
      <c r="Q40" s="57">
        <v>116287990</v>
      </c>
      <c r="V40" s="35"/>
      <c r="W40" s="55"/>
      <c r="X40" s="55"/>
      <c r="Y40" s="55"/>
      <c r="Z40" s="55"/>
    </row>
    <row r="41" spans="1:26">
      <c r="A41" s="47" t="str">
        <f t="shared" si="3"/>
        <v>Alabama</v>
      </c>
      <c r="B41" s="48" t="str">
        <f t="shared" si="3"/>
        <v>AL</v>
      </c>
      <c r="C41" s="49"/>
      <c r="D41" s="50">
        <v>2023</v>
      </c>
      <c r="E41" s="54">
        <v>2600769646</v>
      </c>
      <c r="F41" s="54">
        <v>4834717802.7617998</v>
      </c>
      <c r="G41" s="54">
        <v>2406913343.2262001</v>
      </c>
      <c r="H41" s="54">
        <v>0</v>
      </c>
      <c r="I41" s="107">
        <f t="shared" ref="I41" si="4">SUM(E41:H41)</f>
        <v>9842400791.987999</v>
      </c>
      <c r="J41" s="108">
        <v>-138005</v>
      </c>
      <c r="K41" s="109">
        <f>SUM(I41:J41)</f>
        <v>9842262786.987999</v>
      </c>
      <c r="L41" s="108">
        <v>0</v>
      </c>
      <c r="O41" s="35"/>
      <c r="P41" s="108">
        <v>445477960.20999998</v>
      </c>
      <c r="Q41" s="108">
        <v>114154971</v>
      </c>
      <c r="V41" s="35"/>
      <c r="W41" s="55"/>
      <c r="X41" s="55"/>
      <c r="Y41" s="55"/>
      <c r="Z41" s="55"/>
    </row>
    <row r="42" spans="1:26">
      <c r="A42" s="47"/>
      <c r="B42" s="49"/>
      <c r="C42" s="49"/>
      <c r="D42" s="58"/>
      <c r="E42" s="51"/>
      <c r="F42" s="51"/>
      <c r="G42" s="51"/>
      <c r="H42" s="51"/>
      <c r="I42" s="34"/>
      <c r="K42" s="59"/>
      <c r="L42" s="34"/>
      <c r="O42" s="35" t="str">
        <f>IF([1]totrevprm!O43="","",[1]totrevprm!O43)</f>
        <v/>
      </c>
    </row>
    <row r="43" spans="1:26">
      <c r="A43" s="47" t="s">
        <v>7</v>
      </c>
      <c r="B43" s="48" t="s">
        <v>126</v>
      </c>
      <c r="C43" s="49" t="s">
        <v>127</v>
      </c>
      <c r="D43" s="50">
        <v>1988</v>
      </c>
      <c r="E43" s="51">
        <v>108194556</v>
      </c>
      <c r="F43" s="51">
        <v>146027211</v>
      </c>
      <c r="G43" s="51">
        <v>165500532</v>
      </c>
      <c r="H43" s="51">
        <v>70708094</v>
      </c>
      <c r="I43" s="52">
        <f>SUM(E43:H43)</f>
        <v>490430393</v>
      </c>
      <c r="J43" s="51">
        <v>0</v>
      </c>
      <c r="K43" s="53">
        <f>SUM(I43:J43)</f>
        <v>490430393</v>
      </c>
      <c r="L43" s="34">
        <v>0</v>
      </c>
      <c r="O43" s="35" t="str">
        <f>IF([1]totrevprm!O44="","",[1]totrevprm!O44)</f>
        <v/>
      </c>
    </row>
    <row r="44" spans="1:26">
      <c r="A44" s="47" t="s">
        <v>7</v>
      </c>
      <c r="B44" s="48" t="s">
        <v>126</v>
      </c>
      <c r="C44" s="49" t="s">
        <v>125</v>
      </c>
      <c r="D44" s="50">
        <v>1989</v>
      </c>
      <c r="E44" s="51">
        <v>98720606</v>
      </c>
      <c r="F44" s="51">
        <v>80620637</v>
      </c>
      <c r="G44" s="51">
        <v>199478149</v>
      </c>
      <c r="H44" s="51">
        <v>133807535</v>
      </c>
      <c r="I44" s="52">
        <f t="shared" ref="I44:I107" si="5">SUM(E44:H44)</f>
        <v>512626927</v>
      </c>
      <c r="J44" s="51">
        <v>0</v>
      </c>
      <c r="K44" s="53">
        <f t="shared" ref="K44:K52" si="6">SUM(I44:J44)</f>
        <v>512626927</v>
      </c>
      <c r="L44" s="34">
        <v>0</v>
      </c>
      <c r="O44" s="35" t="str">
        <f>IF([1]totrevprm!O45="","",[1]totrevprm!O45)</f>
        <v/>
      </c>
    </row>
    <row r="45" spans="1:26">
      <c r="A45" s="47" t="s">
        <v>7</v>
      </c>
      <c r="B45" s="48" t="s">
        <v>126</v>
      </c>
      <c r="C45" s="49" t="s">
        <v>125</v>
      </c>
      <c r="D45" s="50">
        <v>1990</v>
      </c>
      <c r="E45" s="51">
        <v>105521489</v>
      </c>
      <c r="F45" s="51">
        <v>82639779.120000005</v>
      </c>
      <c r="G45" s="51">
        <v>211313179</v>
      </c>
      <c r="H45" s="51">
        <v>58817866</v>
      </c>
      <c r="I45" s="52">
        <f t="shared" si="5"/>
        <v>458292313.12</v>
      </c>
      <c r="J45" s="51">
        <v>0</v>
      </c>
      <c r="K45" s="53">
        <f t="shared" si="6"/>
        <v>458292313.12</v>
      </c>
      <c r="L45" s="34">
        <v>0</v>
      </c>
      <c r="O45" s="35" t="str">
        <f>IF([1]totrevprm!O46="","",[1]totrevprm!O46)</f>
        <v/>
      </c>
    </row>
    <row r="46" spans="1:26">
      <c r="A46" s="47" t="s">
        <v>7</v>
      </c>
      <c r="B46" s="48" t="s">
        <v>126</v>
      </c>
      <c r="C46" s="49" t="s">
        <v>125</v>
      </c>
      <c r="D46" s="50">
        <v>1991</v>
      </c>
      <c r="E46" s="51">
        <v>117021644</v>
      </c>
      <c r="F46" s="51">
        <v>74559241</v>
      </c>
      <c r="G46" s="51">
        <v>242267271</v>
      </c>
      <c r="H46" s="51">
        <v>71511693</v>
      </c>
      <c r="I46" s="52">
        <f t="shared" si="5"/>
        <v>505359849</v>
      </c>
      <c r="J46" s="51">
        <v>0</v>
      </c>
      <c r="K46" s="53">
        <f t="shared" si="6"/>
        <v>505359849</v>
      </c>
      <c r="L46" s="34">
        <v>0</v>
      </c>
      <c r="O46" s="35" t="str">
        <f>IF([1]totrevprm!O47="","",[1]totrevprm!O47)</f>
        <v/>
      </c>
    </row>
    <row r="47" spans="1:26">
      <c r="A47" s="47" t="s">
        <v>7</v>
      </c>
      <c r="B47" s="48" t="s">
        <v>126</v>
      </c>
      <c r="C47" s="49" t="s">
        <v>125</v>
      </c>
      <c r="D47" s="50">
        <v>1992</v>
      </c>
      <c r="E47" s="51">
        <v>118894951</v>
      </c>
      <c r="F47" s="51">
        <v>63469976.880000003</v>
      </c>
      <c r="G47" s="51">
        <v>195289258</v>
      </c>
      <c r="H47" s="51">
        <v>65045346</v>
      </c>
      <c r="I47" s="52">
        <f t="shared" si="5"/>
        <v>442699531.88</v>
      </c>
      <c r="J47" s="51">
        <v>0</v>
      </c>
      <c r="K47" s="53">
        <f t="shared" si="6"/>
        <v>442699531.88</v>
      </c>
      <c r="L47" s="34">
        <v>0</v>
      </c>
      <c r="O47" s="35" t="str">
        <f>IF([1]totrevprm!O48="","",[1]totrevprm!O48)</f>
        <v/>
      </c>
    </row>
    <row r="48" spans="1:26">
      <c r="A48" s="47" t="s">
        <v>7</v>
      </c>
      <c r="B48" s="48" t="s">
        <v>126</v>
      </c>
      <c r="C48" s="49" t="s">
        <v>125</v>
      </c>
      <c r="D48" s="50">
        <v>1993</v>
      </c>
      <c r="E48" s="51">
        <v>124823759</v>
      </c>
      <c r="F48" s="51">
        <v>54607616</v>
      </c>
      <c r="G48" s="51">
        <v>242415660</v>
      </c>
      <c r="H48" s="51">
        <v>72723507</v>
      </c>
      <c r="I48" s="52">
        <f t="shared" si="5"/>
        <v>494570542</v>
      </c>
      <c r="J48" s="51">
        <v>0</v>
      </c>
      <c r="K48" s="53">
        <f t="shared" si="6"/>
        <v>494570542</v>
      </c>
      <c r="L48" s="34">
        <v>0</v>
      </c>
      <c r="M48" s="60"/>
      <c r="N48" s="60"/>
      <c r="O48" s="35" t="str">
        <f>IF([1]totrevprm!O49="","",[1]totrevprm!O49)</f>
        <v/>
      </c>
      <c r="R48" s="60"/>
    </row>
    <row r="49" spans="1:26">
      <c r="A49" s="47" t="s">
        <v>7</v>
      </c>
      <c r="B49" s="48" t="s">
        <v>126</v>
      </c>
      <c r="C49" s="49" t="s">
        <v>125</v>
      </c>
      <c r="D49" s="50">
        <v>1994</v>
      </c>
      <c r="E49" s="51">
        <v>132580495</v>
      </c>
      <c r="F49" s="51">
        <v>69155054</v>
      </c>
      <c r="G49" s="51">
        <v>259965547</v>
      </c>
      <c r="H49" s="51">
        <v>56724285</v>
      </c>
      <c r="I49" s="52">
        <f t="shared" si="5"/>
        <v>518425381</v>
      </c>
      <c r="J49" s="51">
        <v>0</v>
      </c>
      <c r="K49" s="53">
        <f t="shared" si="6"/>
        <v>518425381</v>
      </c>
      <c r="L49" s="34">
        <v>0</v>
      </c>
      <c r="O49" s="35" t="str">
        <f>IF([1]totrevprm!O50="","",[1]totrevprm!O50)</f>
        <v/>
      </c>
    </row>
    <row r="50" spans="1:26">
      <c r="A50" s="47" t="s">
        <v>7</v>
      </c>
      <c r="B50" s="48" t="s">
        <v>126</v>
      </c>
      <c r="C50" s="49" t="s">
        <v>125</v>
      </c>
      <c r="D50" s="50">
        <v>1995</v>
      </c>
      <c r="E50" s="51">
        <v>136692524</v>
      </c>
      <c r="F50" s="51">
        <v>71601082</v>
      </c>
      <c r="G50" s="51">
        <v>265469085</v>
      </c>
      <c r="H50" s="51">
        <v>49273564</v>
      </c>
      <c r="I50" s="52">
        <f t="shared" si="5"/>
        <v>523036255</v>
      </c>
      <c r="J50" s="51">
        <v>0</v>
      </c>
      <c r="K50" s="53">
        <f t="shared" si="6"/>
        <v>523036255</v>
      </c>
      <c r="L50" s="34">
        <v>0</v>
      </c>
      <c r="O50" s="35" t="str">
        <f>IF([1]totrevprm!O51="","",[1]totrevprm!O51)</f>
        <v/>
      </c>
    </row>
    <row r="51" spans="1:26">
      <c r="A51" s="47" t="s">
        <v>7</v>
      </c>
      <c r="B51" s="48" t="s">
        <v>126</v>
      </c>
      <c r="C51" s="49" t="s">
        <v>125</v>
      </c>
      <c r="D51" s="50">
        <v>1996</v>
      </c>
      <c r="E51" s="51">
        <v>124780376</v>
      </c>
      <c r="F51" s="51">
        <v>45704264</v>
      </c>
      <c r="G51" s="51">
        <v>270885227</v>
      </c>
      <c r="H51" s="51">
        <v>40384762</v>
      </c>
      <c r="I51" s="52">
        <f t="shared" si="5"/>
        <v>481754629</v>
      </c>
      <c r="J51" s="51">
        <v>0</v>
      </c>
      <c r="K51" s="53">
        <f t="shared" si="6"/>
        <v>481754629</v>
      </c>
      <c r="L51" s="34">
        <v>0</v>
      </c>
      <c r="O51" s="35" t="str">
        <f>IF([1]totrevprm!O52="","",[1]totrevprm!O52)</f>
        <v/>
      </c>
    </row>
    <row r="52" spans="1:26">
      <c r="A52" s="47" t="s">
        <v>7</v>
      </c>
      <c r="B52" s="48" t="s">
        <v>126</v>
      </c>
      <c r="C52" s="49" t="s">
        <v>125</v>
      </c>
      <c r="D52" s="50">
        <v>1997</v>
      </c>
      <c r="E52" s="51">
        <v>125738063</v>
      </c>
      <c r="F52" s="51">
        <v>66860564</v>
      </c>
      <c r="G52" s="51">
        <v>191985698</v>
      </c>
      <c r="H52" s="51">
        <v>61100032</v>
      </c>
      <c r="I52" s="52">
        <f t="shared" si="5"/>
        <v>445684357</v>
      </c>
      <c r="J52" s="51">
        <v>0</v>
      </c>
      <c r="K52" s="53">
        <f t="shared" si="6"/>
        <v>445684357</v>
      </c>
      <c r="L52" s="34">
        <v>0</v>
      </c>
      <c r="O52" s="35" t="str">
        <f>IF([1]totrevprm!O53="","",[1]totrevprm!O53)</f>
        <v/>
      </c>
    </row>
    <row r="53" spans="1:26">
      <c r="A53" s="47" t="s">
        <v>7</v>
      </c>
      <c r="B53" s="48" t="s">
        <v>126</v>
      </c>
      <c r="C53" s="49" t="s">
        <v>125</v>
      </c>
      <c r="D53" s="50">
        <v>1998</v>
      </c>
      <c r="E53" s="51">
        <v>123945958</v>
      </c>
      <c r="F53" s="51">
        <v>59588328</v>
      </c>
      <c r="G53" s="51">
        <v>132772524</v>
      </c>
      <c r="H53" s="51">
        <v>42355593</v>
      </c>
      <c r="I53" s="52">
        <f t="shared" si="5"/>
        <v>358662403</v>
      </c>
      <c r="J53" s="51">
        <v>0</v>
      </c>
      <c r="K53" s="53">
        <f t="shared" ref="K53:K67" si="7">SUM(I53:J53)</f>
        <v>358662403</v>
      </c>
      <c r="L53" s="34">
        <v>0</v>
      </c>
      <c r="O53" s="35" t="str">
        <f>IF([1]totrevprm!O54="","",[1]totrevprm!O54)</f>
        <v/>
      </c>
    </row>
    <row r="54" spans="1:26">
      <c r="A54" s="47" t="s">
        <v>7</v>
      </c>
      <c r="B54" s="48" t="s">
        <v>126</v>
      </c>
      <c r="C54" s="49" t="s">
        <v>125</v>
      </c>
      <c r="D54" s="50">
        <v>1999</v>
      </c>
      <c r="E54" s="51">
        <v>131820177</v>
      </c>
      <c r="F54" s="51">
        <v>83350395</v>
      </c>
      <c r="G54" s="51">
        <v>140227309</v>
      </c>
      <c r="H54" s="51">
        <v>42102959</v>
      </c>
      <c r="I54" s="52">
        <f t="shared" si="5"/>
        <v>397500840</v>
      </c>
      <c r="J54" s="51">
        <v>0</v>
      </c>
      <c r="K54" s="53">
        <f t="shared" si="7"/>
        <v>397500840</v>
      </c>
      <c r="L54" s="34">
        <v>0</v>
      </c>
      <c r="O54" s="35" t="str">
        <f>IF([1]totrevprm!O55="","",[1]totrevprm!O55)</f>
        <v/>
      </c>
    </row>
    <row r="55" spans="1:26">
      <c r="A55" s="47" t="s">
        <v>7</v>
      </c>
      <c r="B55" s="48" t="s">
        <v>126</v>
      </c>
      <c r="C55" s="49" t="s">
        <v>128</v>
      </c>
      <c r="D55" s="50">
        <v>2000</v>
      </c>
      <c r="E55" s="51">
        <v>141314368</v>
      </c>
      <c r="F55" s="51">
        <v>122751017</v>
      </c>
      <c r="G55" s="51">
        <v>158093390</v>
      </c>
      <c r="H55" s="51">
        <v>7989596</v>
      </c>
      <c r="I55" s="52">
        <f t="shared" si="5"/>
        <v>430148371</v>
      </c>
      <c r="J55" s="51">
        <v>0</v>
      </c>
      <c r="K55" s="53">
        <f t="shared" si="7"/>
        <v>430148371</v>
      </c>
      <c r="L55" s="34">
        <v>14908166</v>
      </c>
      <c r="M55" s="61" t="s">
        <v>129</v>
      </c>
      <c r="N55" t="s">
        <v>101</v>
      </c>
      <c r="O55" s="35" t="str">
        <f>IF([1]totrevprm!O56="","",[1]totrevprm!O56)</f>
        <v/>
      </c>
      <c r="V55" s="35" t="s">
        <v>126</v>
      </c>
      <c r="W55" s="55">
        <v>5983</v>
      </c>
      <c r="X55" s="55">
        <v>2000</v>
      </c>
      <c r="Y55" s="55">
        <v>370275</v>
      </c>
      <c r="Z55" s="55">
        <v>0</v>
      </c>
    </row>
    <row r="56" spans="1:26">
      <c r="A56" s="47" t="s">
        <v>7</v>
      </c>
      <c r="B56" s="48" t="s">
        <v>126</v>
      </c>
      <c r="C56" s="49" t="s">
        <v>125</v>
      </c>
      <c r="D56" s="50">
        <v>2001</v>
      </c>
      <c r="E56" s="51">
        <v>173597642</v>
      </c>
      <c r="F56" s="51">
        <v>116820390</v>
      </c>
      <c r="G56" s="51">
        <v>150122514</v>
      </c>
      <c r="H56" s="51">
        <v>41824400</v>
      </c>
      <c r="I56" s="52">
        <f t="shared" si="5"/>
        <v>482364946</v>
      </c>
      <c r="J56" s="51">
        <v>0</v>
      </c>
      <c r="K56" s="53">
        <f t="shared" si="7"/>
        <v>482364946</v>
      </c>
      <c r="L56" s="32">
        <v>5569661</v>
      </c>
      <c r="M56" s="61" t="s">
        <v>129</v>
      </c>
      <c r="O56" s="35" t="str">
        <f>IF([1]totrevprm!O57="","",[1]totrevprm!O57)</f>
        <v/>
      </c>
      <c r="V56" s="35"/>
      <c r="W56" s="55"/>
      <c r="X56" s="55"/>
      <c r="Y56" s="55"/>
      <c r="Z56" s="55"/>
    </row>
    <row r="57" spans="1:26">
      <c r="A57" s="47" t="s">
        <v>7</v>
      </c>
      <c r="B57" s="48" t="s">
        <v>126</v>
      </c>
      <c r="C57" s="49" t="s">
        <v>125</v>
      </c>
      <c r="D57" s="50">
        <v>2002</v>
      </c>
      <c r="E57" s="51">
        <v>193663196</v>
      </c>
      <c r="F57" s="51">
        <v>171296638</v>
      </c>
      <c r="G57" s="51">
        <v>168182313</v>
      </c>
      <c r="H57" s="51">
        <v>15547458</v>
      </c>
      <c r="I57" s="52">
        <f t="shared" si="5"/>
        <v>548689605</v>
      </c>
      <c r="J57" s="51">
        <v>0</v>
      </c>
      <c r="K57" s="53">
        <f t="shared" si="7"/>
        <v>548689605</v>
      </c>
      <c r="L57" s="32">
        <v>4906199</v>
      </c>
      <c r="M57" s="61" t="s">
        <v>129</v>
      </c>
      <c r="O57" s="35" t="str">
        <f>IF([1]totrevprm!O58="","",[1]totrevprm!O58)</f>
        <v/>
      </c>
      <c r="V57" s="35"/>
      <c r="W57" s="55"/>
      <c r="X57" s="55"/>
      <c r="Y57" s="55"/>
      <c r="Z57" s="55"/>
    </row>
    <row r="58" spans="1:26">
      <c r="A58" s="47" t="s">
        <v>7</v>
      </c>
      <c r="B58" s="48" t="s">
        <v>126</v>
      </c>
      <c r="C58" s="49" t="s">
        <v>125</v>
      </c>
      <c r="D58" s="50">
        <v>2003</v>
      </c>
      <c r="E58" s="56">
        <v>139954280</v>
      </c>
      <c r="F58" s="56">
        <v>153221020</v>
      </c>
      <c r="G58" s="56">
        <v>170635372</v>
      </c>
      <c r="H58" s="56">
        <v>16610763</v>
      </c>
      <c r="I58" s="52">
        <f t="shared" si="5"/>
        <v>480421435</v>
      </c>
      <c r="J58" s="51">
        <v>0</v>
      </c>
      <c r="K58" s="53">
        <f t="shared" si="7"/>
        <v>480421435</v>
      </c>
      <c r="L58" s="34">
        <v>3996650</v>
      </c>
      <c r="M58" s="61" t="s">
        <v>129</v>
      </c>
      <c r="O58" s="35" t="str">
        <f>IF([1]totrevprm!O59="","",[1]totrevprm!O59)</f>
        <v/>
      </c>
    </row>
    <row r="59" spans="1:26">
      <c r="A59" s="47" t="s">
        <v>7</v>
      </c>
      <c r="B59" s="48" t="s">
        <v>126</v>
      </c>
      <c r="C59" s="49" t="s">
        <v>125</v>
      </c>
      <c r="D59" s="50">
        <v>2004</v>
      </c>
      <c r="E59" s="56">
        <v>147386672</v>
      </c>
      <c r="F59" s="56">
        <v>144998873</v>
      </c>
      <c r="G59" s="56">
        <v>177280241</v>
      </c>
      <c r="H59" s="56">
        <v>4960972</v>
      </c>
      <c r="I59" s="52">
        <f t="shared" si="5"/>
        <v>474626758</v>
      </c>
      <c r="J59" s="51">
        <v>0</v>
      </c>
      <c r="K59" s="53">
        <f t="shared" si="7"/>
        <v>474626758</v>
      </c>
      <c r="L59" s="34">
        <v>3566905</v>
      </c>
      <c r="M59" s="61" t="s">
        <v>129</v>
      </c>
      <c r="O59" s="35" t="str">
        <f>IF([1]totrevprm!O60="","",[1]totrevprm!O60)</f>
        <v/>
      </c>
      <c r="T59" s="62"/>
    </row>
    <row r="60" spans="1:26">
      <c r="A60" s="47" t="s">
        <v>7</v>
      </c>
      <c r="B60" s="48" t="s">
        <v>126</v>
      </c>
      <c r="C60" s="49"/>
      <c r="D60" s="50">
        <v>2005</v>
      </c>
      <c r="E60" s="56">
        <v>145601854</v>
      </c>
      <c r="F60" s="56">
        <v>159009772</v>
      </c>
      <c r="G60" s="56">
        <v>190560149.28</v>
      </c>
      <c r="H60" s="56">
        <v>8843589</v>
      </c>
      <c r="I60" s="52">
        <f t="shared" si="5"/>
        <v>504015364.27999997</v>
      </c>
      <c r="J60" s="51">
        <v>0</v>
      </c>
      <c r="K60" s="53">
        <f t="shared" si="7"/>
        <v>504015364.27999997</v>
      </c>
      <c r="L60" s="34">
        <v>1852360</v>
      </c>
      <c r="M60" s="61" t="s">
        <v>129</v>
      </c>
      <c r="O60" s="35" t="str">
        <f>IF([1]totrevprm!O61="","",[1]totrevprm!O61)</f>
        <v/>
      </c>
      <c r="T60" s="62"/>
    </row>
    <row r="61" spans="1:26">
      <c r="A61" s="47" t="s">
        <v>7</v>
      </c>
      <c r="B61" s="48" t="s">
        <v>126</v>
      </c>
      <c r="C61" s="49"/>
      <c r="D61" s="50">
        <v>2006</v>
      </c>
      <c r="E61" s="34">
        <v>174475329</v>
      </c>
      <c r="F61" s="34">
        <v>184705486</v>
      </c>
      <c r="G61" s="34">
        <v>221790985</v>
      </c>
      <c r="H61" s="34">
        <v>9483144</v>
      </c>
      <c r="I61" s="52">
        <f t="shared" si="5"/>
        <v>590454944</v>
      </c>
      <c r="J61" s="51">
        <v>0</v>
      </c>
      <c r="K61" s="53">
        <f t="shared" si="7"/>
        <v>590454944</v>
      </c>
      <c r="L61" s="34">
        <v>1821829</v>
      </c>
      <c r="M61" s="61" t="s">
        <v>129</v>
      </c>
      <c r="O61" s="35" t="str">
        <f>IF([1]totrevprm!O62="","",[1]totrevprm!O62)</f>
        <v/>
      </c>
      <c r="T61" s="62"/>
    </row>
    <row r="62" spans="1:26">
      <c r="A62" s="47" t="s">
        <v>7</v>
      </c>
      <c r="B62" s="48" t="s">
        <v>126</v>
      </c>
      <c r="C62" s="49"/>
      <c r="D62" s="50">
        <v>2007</v>
      </c>
      <c r="E62" s="34">
        <v>180292423</v>
      </c>
      <c r="F62" s="34">
        <v>231031591</v>
      </c>
      <c r="G62" s="34">
        <v>233570214</v>
      </c>
      <c r="H62" s="34">
        <v>15048615</v>
      </c>
      <c r="I62" s="52">
        <f t="shared" si="5"/>
        <v>659942843</v>
      </c>
      <c r="J62" s="51">
        <v>0</v>
      </c>
      <c r="K62" s="53">
        <f t="shared" si="7"/>
        <v>659942843</v>
      </c>
      <c r="L62" s="34">
        <v>1147809</v>
      </c>
      <c r="M62" s="61" t="s">
        <v>129</v>
      </c>
      <c r="O62" s="35" t="str">
        <f>IF([1]totrevprm!O63="","",[1]totrevprm!O63)</f>
        <v/>
      </c>
      <c r="T62" s="62"/>
    </row>
    <row r="63" spans="1:26">
      <c r="A63" s="47" t="s">
        <v>7</v>
      </c>
      <c r="B63" s="48" t="s">
        <v>126</v>
      </c>
      <c r="C63" s="49"/>
      <c r="D63" s="50">
        <v>2008</v>
      </c>
      <c r="E63" s="34">
        <v>212486382</v>
      </c>
      <c r="F63" s="34">
        <v>213904174</v>
      </c>
      <c r="G63" s="34">
        <v>252373069</v>
      </c>
      <c r="H63" s="34">
        <v>5099315</v>
      </c>
      <c r="I63" s="52">
        <f t="shared" si="5"/>
        <v>683862940</v>
      </c>
      <c r="J63" s="51">
        <v>0</v>
      </c>
      <c r="K63" s="53">
        <f t="shared" si="7"/>
        <v>683862940</v>
      </c>
      <c r="L63" s="34">
        <v>371582</v>
      </c>
      <c r="M63" s="61" t="s">
        <v>129</v>
      </c>
      <c r="O63" s="35" t="str">
        <f>IF([1]totrevprm!O64="","",[1]totrevprm!O64)</f>
        <v/>
      </c>
      <c r="T63" s="62"/>
    </row>
    <row r="64" spans="1:26">
      <c r="A64" s="47" t="s">
        <v>7</v>
      </c>
      <c r="B64" s="48" t="s">
        <v>126</v>
      </c>
      <c r="C64" s="49"/>
      <c r="D64" s="50">
        <v>2009</v>
      </c>
      <c r="E64" s="34">
        <v>266442943</v>
      </c>
      <c r="F64" s="34">
        <v>228527036</v>
      </c>
      <c r="G64" s="34">
        <v>281548760</v>
      </c>
      <c r="H64" s="34">
        <v>12409371</v>
      </c>
      <c r="I64" s="52">
        <f t="shared" si="5"/>
        <v>788928110</v>
      </c>
      <c r="J64" s="51">
        <v>0</v>
      </c>
      <c r="K64" s="53">
        <f t="shared" si="7"/>
        <v>788928110</v>
      </c>
      <c r="L64" s="34">
        <v>748877</v>
      </c>
      <c r="M64" s="61" t="s">
        <v>129</v>
      </c>
      <c r="O64" s="35" t="str">
        <f>IF([1]totrevprm!O65="","",[1]totrevprm!O65)</f>
        <v/>
      </c>
      <c r="T64" s="62"/>
    </row>
    <row r="65" spans="1:26">
      <c r="A65" s="47" t="s">
        <v>7</v>
      </c>
      <c r="B65" s="48" t="s">
        <v>126</v>
      </c>
      <c r="C65" s="49"/>
      <c r="D65" s="50">
        <v>2010</v>
      </c>
      <c r="E65" s="34">
        <v>281673668</v>
      </c>
      <c r="F65" s="34">
        <v>220667006</v>
      </c>
      <c r="G65" s="34">
        <v>308685000</v>
      </c>
      <c r="H65" s="34">
        <v>4839573</v>
      </c>
      <c r="I65" s="52">
        <f t="shared" si="5"/>
        <v>815865247</v>
      </c>
      <c r="J65" s="51">
        <v>0</v>
      </c>
      <c r="K65" s="53">
        <f t="shared" si="7"/>
        <v>815865247</v>
      </c>
      <c r="L65" s="34">
        <v>1079945</v>
      </c>
      <c r="M65" s="61" t="s">
        <v>129</v>
      </c>
      <c r="O65" s="35" t="str">
        <f>IF([1]totrevprm!O66="","",[1]totrevprm!O66)</f>
        <v/>
      </c>
      <c r="T65" s="62"/>
    </row>
    <row r="66" spans="1:26">
      <c r="A66" s="47" t="s">
        <v>7</v>
      </c>
      <c r="B66" s="48" t="s">
        <v>126</v>
      </c>
      <c r="C66" s="49"/>
      <c r="D66" s="50">
        <v>2011</v>
      </c>
      <c r="E66" s="34">
        <v>276572479</v>
      </c>
      <c r="F66" s="34">
        <v>197547077</v>
      </c>
      <c r="G66" s="34">
        <v>317137286.25</v>
      </c>
      <c r="H66" s="34">
        <v>5858989</v>
      </c>
      <c r="I66" s="52">
        <f t="shared" si="5"/>
        <v>797115831.25</v>
      </c>
      <c r="J66" s="51">
        <v>0</v>
      </c>
      <c r="K66" s="53">
        <f t="shared" si="7"/>
        <v>797115831.25</v>
      </c>
      <c r="L66" s="34">
        <v>597037</v>
      </c>
      <c r="M66" s="61" t="s">
        <v>129</v>
      </c>
      <c r="O66" s="35" t="str">
        <f>IF([1]totrevprm!O67="","",[1]totrevprm!O67)</f>
        <v/>
      </c>
      <c r="T66" s="62"/>
    </row>
    <row r="67" spans="1:26">
      <c r="A67" s="47" t="s">
        <v>7</v>
      </c>
      <c r="B67" s="48" t="s">
        <v>126</v>
      </c>
      <c r="C67" s="49"/>
      <c r="D67" s="50">
        <v>2012</v>
      </c>
      <c r="E67" s="34">
        <v>321895443</v>
      </c>
      <c r="F67" s="34">
        <v>221068561</v>
      </c>
      <c r="G67" s="34">
        <v>319589038</v>
      </c>
      <c r="H67" s="34">
        <v>10197104</v>
      </c>
      <c r="I67" s="52">
        <f t="shared" si="5"/>
        <v>872750146</v>
      </c>
      <c r="J67" s="51">
        <v>0</v>
      </c>
      <c r="K67" s="53">
        <f t="shared" si="7"/>
        <v>872750146</v>
      </c>
      <c r="L67" s="34">
        <v>554767</v>
      </c>
      <c r="M67" s="61" t="s">
        <v>129</v>
      </c>
      <c r="O67" s="35" t="str">
        <f>IF([1]totrevprm!O68="","",[1]totrevprm!O68)</f>
        <v/>
      </c>
      <c r="T67" s="62"/>
    </row>
    <row r="68" spans="1:26">
      <c r="A68" s="47" t="s">
        <v>7</v>
      </c>
      <c r="B68" s="48" t="s">
        <v>126</v>
      </c>
      <c r="C68" s="49"/>
      <c r="D68" s="50">
        <v>2013</v>
      </c>
      <c r="E68" s="34">
        <v>311938125</v>
      </c>
      <c r="F68" s="34">
        <v>199744646</v>
      </c>
      <c r="G68" s="34">
        <v>341407395</v>
      </c>
      <c r="H68" s="34">
        <v>6001195</v>
      </c>
      <c r="I68" s="52">
        <f t="shared" si="5"/>
        <v>859091361</v>
      </c>
      <c r="J68" s="51">
        <v>0</v>
      </c>
      <c r="K68" s="53">
        <f t="shared" ref="K68:K76" si="8">SUM(I68:J68)</f>
        <v>859091361</v>
      </c>
      <c r="L68" s="34">
        <v>465874</v>
      </c>
      <c r="M68" s="61" t="s">
        <v>129</v>
      </c>
      <c r="O68" s="35" t="str">
        <f>IF([1]totrevprm!O69="","",[1]totrevprm!O69)</f>
        <v/>
      </c>
      <c r="T68" s="62"/>
    </row>
    <row r="69" spans="1:26">
      <c r="A69" s="47" t="s">
        <v>7</v>
      </c>
      <c r="B69" s="48" t="s">
        <v>126</v>
      </c>
      <c r="C69" s="49"/>
      <c r="D69" s="58">
        <v>2014</v>
      </c>
      <c r="E69" s="34">
        <v>265256702</v>
      </c>
      <c r="F69" s="34">
        <v>359672160</v>
      </c>
      <c r="G69" s="34">
        <v>351237705.40999997</v>
      </c>
      <c r="H69" s="34">
        <v>11868677</v>
      </c>
      <c r="I69" s="52">
        <f t="shared" si="5"/>
        <v>988035244.40999997</v>
      </c>
      <c r="J69" s="51">
        <v>0</v>
      </c>
      <c r="K69" s="53">
        <f t="shared" si="8"/>
        <v>988035244.40999997</v>
      </c>
      <c r="L69" s="34">
        <v>1313592</v>
      </c>
      <c r="M69" s="61" t="s">
        <v>129</v>
      </c>
      <c r="O69" s="35" t="str">
        <f>IF([1]totrevprm!O70="","",[1]totrevprm!O70)</f>
        <v/>
      </c>
      <c r="T69" s="62"/>
    </row>
    <row r="70" spans="1:26">
      <c r="A70" s="47" t="s">
        <v>7</v>
      </c>
      <c r="B70" s="48" t="s">
        <v>126</v>
      </c>
      <c r="C70" s="49"/>
      <c r="D70" s="58">
        <v>2015</v>
      </c>
      <c r="E70" s="34">
        <v>300021226</v>
      </c>
      <c r="F70" s="34">
        <v>251816717</v>
      </c>
      <c r="G70" s="34">
        <v>415069518</v>
      </c>
      <c r="H70" s="34">
        <v>8611397</v>
      </c>
      <c r="I70" s="52">
        <f t="shared" si="5"/>
        <v>975518858</v>
      </c>
      <c r="J70" s="51">
        <v>0</v>
      </c>
      <c r="K70" s="53">
        <f t="shared" si="8"/>
        <v>975518858</v>
      </c>
      <c r="L70" s="34">
        <v>665070</v>
      </c>
      <c r="M70" s="61" t="s">
        <v>129</v>
      </c>
      <c r="O70" s="35" t="str">
        <f>IF([1]totrevprm!O71="","",[1]totrevprm!O71)</f>
        <v/>
      </c>
      <c r="P70" s="32">
        <v>46117311.891522326</v>
      </c>
      <c r="Q70" s="32">
        <v>12260595</v>
      </c>
      <c r="T70" s="62"/>
    </row>
    <row r="71" spans="1:26">
      <c r="A71" s="47" t="s">
        <v>7</v>
      </c>
      <c r="B71" s="48" t="s">
        <v>126</v>
      </c>
      <c r="C71" s="49"/>
      <c r="D71" s="58">
        <v>2016</v>
      </c>
      <c r="E71" s="34">
        <v>320692929</v>
      </c>
      <c r="F71" s="34">
        <v>270147991</v>
      </c>
      <c r="G71" s="34">
        <v>419675904</v>
      </c>
      <c r="H71" s="34">
        <v>21228975</v>
      </c>
      <c r="I71" s="52">
        <f t="shared" si="5"/>
        <v>1031745799</v>
      </c>
      <c r="J71" s="51">
        <v>0</v>
      </c>
      <c r="K71" s="53">
        <f t="shared" si="8"/>
        <v>1031745799</v>
      </c>
      <c r="L71" s="34">
        <v>4712329</v>
      </c>
      <c r="M71" s="61" t="s">
        <v>129</v>
      </c>
      <c r="O71" s="35" t="str">
        <f>IF([1]totrevprm!O72="","",[1]totrevprm!O72)</f>
        <v/>
      </c>
      <c r="P71" s="32">
        <v>49088776.691736594</v>
      </c>
      <c r="Q71" s="32">
        <v>12934110</v>
      </c>
      <c r="T71" s="62"/>
    </row>
    <row r="72" spans="1:26">
      <c r="A72" s="47" t="s">
        <v>7</v>
      </c>
      <c r="B72" s="48" t="s">
        <v>126</v>
      </c>
      <c r="C72" s="49"/>
      <c r="D72" s="50">
        <f>D71+1</f>
        <v>2017</v>
      </c>
      <c r="E72" s="34">
        <v>332884468</v>
      </c>
      <c r="F72" s="34">
        <v>252055861</v>
      </c>
      <c r="G72" s="34">
        <v>288950143.43000001</v>
      </c>
      <c r="H72" s="34">
        <v>9567865</v>
      </c>
      <c r="I72" s="52">
        <f t="shared" si="5"/>
        <v>883458337.43000007</v>
      </c>
      <c r="J72" s="51">
        <v>0</v>
      </c>
      <c r="K72" s="53">
        <f t="shared" si="8"/>
        <v>883458337.43000007</v>
      </c>
      <c r="L72" s="57">
        <v>3969223</v>
      </c>
      <c r="M72" s="61" t="s">
        <v>129</v>
      </c>
      <c r="O72" s="35" t="str">
        <f>IF([1]totrevprm!O73="","",[1]totrevprm!O73)</f>
        <v/>
      </c>
      <c r="P72" s="32">
        <v>52065107.204487979</v>
      </c>
      <c r="Q72" s="32">
        <v>12842549.48</v>
      </c>
      <c r="T72" s="62"/>
      <c r="V72" s="35"/>
      <c r="W72" s="55"/>
      <c r="X72" s="55"/>
      <c r="Y72" s="55"/>
      <c r="Z72" s="55"/>
    </row>
    <row r="73" spans="1:26">
      <c r="A73" s="47" t="s">
        <v>7</v>
      </c>
      <c r="B73" s="48" t="s">
        <v>126</v>
      </c>
      <c r="C73" s="49"/>
      <c r="D73" s="50">
        <v>2018</v>
      </c>
      <c r="E73" s="34">
        <v>343805804</v>
      </c>
      <c r="F73" s="34">
        <v>331555935</v>
      </c>
      <c r="G73" s="34">
        <v>696340903.25999999</v>
      </c>
      <c r="H73" s="34">
        <v>9910816</v>
      </c>
      <c r="I73" s="52">
        <f t="shared" si="5"/>
        <v>1381613458.26</v>
      </c>
      <c r="J73" s="51">
        <v>0</v>
      </c>
      <c r="K73" s="53">
        <f t="shared" si="8"/>
        <v>1381613458.26</v>
      </c>
      <c r="L73" s="57">
        <v>6841126</v>
      </c>
      <c r="M73" s="63" t="s">
        <v>130</v>
      </c>
      <c r="N73" s="33"/>
      <c r="O73" s="35" t="str">
        <f>IF([1]totrevprm!O74="","",[1]totrevprm!O74)</f>
        <v>Yes</v>
      </c>
      <c r="P73" s="32">
        <v>63941992.635724299</v>
      </c>
      <c r="Q73" s="32">
        <v>12925127</v>
      </c>
      <c r="R73" s="33"/>
      <c r="T73" s="62"/>
      <c r="V73" s="35"/>
      <c r="W73" s="55"/>
      <c r="X73" s="55"/>
      <c r="Y73" s="55"/>
      <c r="Z73" s="55"/>
    </row>
    <row r="74" spans="1:26">
      <c r="A74" s="47" t="s">
        <v>7</v>
      </c>
      <c r="B74" s="48" t="s">
        <v>126</v>
      </c>
      <c r="C74" s="49"/>
      <c r="D74" s="50">
        <v>2019</v>
      </c>
      <c r="E74" s="34">
        <v>379690964</v>
      </c>
      <c r="F74" s="34">
        <v>316101421</v>
      </c>
      <c r="G74" s="34">
        <v>669962698.88999999</v>
      </c>
      <c r="H74" s="34">
        <v>9907851</v>
      </c>
      <c r="I74" s="52">
        <f t="shared" si="5"/>
        <v>1375662934.8899999</v>
      </c>
      <c r="J74" s="51">
        <v>0</v>
      </c>
      <c r="K74" s="53">
        <f t="shared" si="8"/>
        <v>1375662934.8899999</v>
      </c>
      <c r="L74" s="57">
        <v>6484750</v>
      </c>
      <c r="M74" s="63" t="s">
        <v>131</v>
      </c>
      <c r="N74" s="33"/>
      <c r="O74" s="35" t="str">
        <f>IF([1]totrevprm!O75="","",[1]totrevprm!O75)</f>
        <v/>
      </c>
      <c r="P74" s="32">
        <v>58503227.166649856</v>
      </c>
      <c r="Q74" s="32">
        <v>12846026.768969908</v>
      </c>
      <c r="R74" s="33"/>
      <c r="T74" s="62"/>
      <c r="V74" s="35"/>
      <c r="W74" s="55"/>
      <c r="X74" s="55"/>
      <c r="Y74" s="55"/>
      <c r="Z74" s="55"/>
    </row>
    <row r="75" spans="1:26">
      <c r="A75" s="47" t="s">
        <v>7</v>
      </c>
      <c r="B75" s="48" t="s">
        <v>126</v>
      </c>
      <c r="C75" s="49"/>
      <c r="D75" s="50">
        <v>2020</v>
      </c>
      <c r="E75" s="34">
        <v>316137740</v>
      </c>
      <c r="F75" s="34">
        <v>287475413</v>
      </c>
      <c r="G75" s="34">
        <v>675355551</v>
      </c>
      <c r="H75" s="34">
        <v>26680366</v>
      </c>
      <c r="I75" s="52">
        <f t="shared" si="5"/>
        <v>1305649070</v>
      </c>
      <c r="J75" s="51">
        <v>0</v>
      </c>
      <c r="K75" s="53">
        <f t="shared" si="8"/>
        <v>1305649070</v>
      </c>
      <c r="L75" s="34">
        <v>14535187</v>
      </c>
      <c r="M75" s="63" t="s">
        <v>131</v>
      </c>
      <c r="N75" s="33"/>
      <c r="O75" s="35" t="str">
        <f>IF([1]totrevprm!O76="","",[1]totrevprm!O76)</f>
        <v/>
      </c>
      <c r="P75" s="32">
        <v>54935360</v>
      </c>
      <c r="Q75" s="32">
        <v>13214383</v>
      </c>
      <c r="R75" s="33"/>
      <c r="T75" s="62"/>
      <c r="V75" s="35"/>
      <c r="W75" s="55"/>
      <c r="X75" s="55"/>
      <c r="Y75" s="55"/>
      <c r="Z75" s="55"/>
    </row>
    <row r="76" spans="1:26">
      <c r="A76" s="47" t="s">
        <v>7</v>
      </c>
      <c r="B76" s="48" t="s">
        <v>126</v>
      </c>
      <c r="C76" s="49"/>
      <c r="D76" s="50">
        <v>2021</v>
      </c>
      <c r="E76" s="34">
        <v>321111400</v>
      </c>
      <c r="F76" s="34">
        <v>262053834</v>
      </c>
      <c r="G76" s="34">
        <v>718186385</v>
      </c>
      <c r="H76" s="34">
        <v>6070789</v>
      </c>
      <c r="I76" s="52">
        <f t="shared" si="5"/>
        <v>1307422408</v>
      </c>
      <c r="J76" s="51">
        <v>0</v>
      </c>
      <c r="K76" s="53">
        <f t="shared" si="8"/>
        <v>1307422408</v>
      </c>
      <c r="L76" s="34">
        <v>0</v>
      </c>
      <c r="M76" s="63" t="s">
        <v>132</v>
      </c>
      <c r="N76" s="33"/>
      <c r="O76" s="35"/>
      <c r="P76" s="32">
        <v>53252141.659999996</v>
      </c>
      <c r="Q76" s="32">
        <v>13711435</v>
      </c>
      <c r="R76" s="33"/>
      <c r="T76" s="62"/>
      <c r="V76" s="35"/>
      <c r="W76" s="55"/>
      <c r="X76" s="55"/>
      <c r="Y76" s="55"/>
      <c r="Z76" s="55"/>
    </row>
    <row r="77" spans="1:26">
      <c r="A77" s="47" t="s">
        <v>7</v>
      </c>
      <c r="B77" s="48" t="s">
        <v>126</v>
      </c>
      <c r="C77" s="49"/>
      <c r="D77" s="50">
        <v>2022</v>
      </c>
      <c r="E77" s="34">
        <v>338235297</v>
      </c>
      <c r="F77" s="34">
        <v>368748021</v>
      </c>
      <c r="G77" s="34">
        <v>792308035</v>
      </c>
      <c r="H77" s="34">
        <v>9466630</v>
      </c>
      <c r="I77" s="52">
        <f t="shared" si="5"/>
        <v>1508757983</v>
      </c>
      <c r="J77" s="51">
        <v>0</v>
      </c>
      <c r="K77" s="53">
        <f t="shared" ref="K77:K78" si="9">SUM(I77:J77)</f>
        <v>1508757983</v>
      </c>
      <c r="L77" s="34">
        <v>0</v>
      </c>
      <c r="M77" s="63" t="s">
        <v>132</v>
      </c>
      <c r="N77" s="33"/>
      <c r="O77" s="35"/>
      <c r="P77" s="32">
        <v>66267425</v>
      </c>
      <c r="Q77" s="32">
        <v>13942716</v>
      </c>
      <c r="R77" s="33"/>
      <c r="T77" s="62"/>
      <c r="V77" s="35"/>
      <c r="W77" s="55"/>
      <c r="X77" s="55"/>
      <c r="Y77" s="55"/>
      <c r="Z77" s="55"/>
    </row>
    <row r="78" spans="1:26">
      <c r="A78" s="47" t="s">
        <v>7</v>
      </c>
      <c r="B78" s="48" t="s">
        <v>126</v>
      </c>
      <c r="C78" s="49"/>
      <c r="D78" s="50">
        <v>2023</v>
      </c>
      <c r="E78" s="34">
        <v>359020849</v>
      </c>
      <c r="F78" s="34">
        <v>453209391.37760001</v>
      </c>
      <c r="G78" s="34">
        <v>825073272.90999997</v>
      </c>
      <c r="H78" s="34">
        <v>15446512</v>
      </c>
      <c r="I78" s="52">
        <f t="shared" si="5"/>
        <v>1652750025.2876</v>
      </c>
      <c r="J78" s="51">
        <v>0</v>
      </c>
      <c r="K78" s="53">
        <f t="shared" si="9"/>
        <v>1652750025.2876</v>
      </c>
      <c r="L78" s="34">
        <v>0</v>
      </c>
      <c r="M78" s="63" t="s">
        <v>132</v>
      </c>
      <c r="N78" s="33"/>
      <c r="O78" s="35"/>
      <c r="P78" s="57">
        <v>58824181.93</v>
      </c>
      <c r="Q78" s="57">
        <v>13860088</v>
      </c>
      <c r="R78" s="33"/>
      <c r="T78" s="62"/>
      <c r="V78" s="35"/>
      <c r="W78" s="55"/>
      <c r="X78" s="55"/>
      <c r="Y78" s="55"/>
      <c r="Z78" s="55"/>
    </row>
    <row r="79" spans="1:26">
      <c r="A79" s="47"/>
      <c r="B79" s="49"/>
      <c r="C79" s="49"/>
      <c r="E79" s="51"/>
      <c r="F79" s="51"/>
      <c r="G79" s="51"/>
      <c r="H79" s="51"/>
      <c r="I79" s="52"/>
      <c r="K79" s="59"/>
      <c r="L79" s="34"/>
      <c r="O79" s="35" t="str">
        <f>IF([1]totrevprm!O80="","",[1]totrevprm!O80)</f>
        <v/>
      </c>
    </row>
    <row r="80" spans="1:26">
      <c r="A80" s="47" t="s">
        <v>8</v>
      </c>
      <c r="B80" s="48" t="s">
        <v>133</v>
      </c>
      <c r="C80" s="49" t="s">
        <v>124</v>
      </c>
      <c r="D80" s="50">
        <v>1988</v>
      </c>
      <c r="E80" s="51">
        <v>688326688</v>
      </c>
      <c r="F80" s="51">
        <v>807437615</v>
      </c>
      <c r="G80" s="51">
        <v>738008373</v>
      </c>
      <c r="H80" s="51">
        <v>0</v>
      </c>
      <c r="I80" s="52">
        <f t="shared" si="5"/>
        <v>2233772676</v>
      </c>
      <c r="J80" s="51">
        <v>-1812698</v>
      </c>
      <c r="K80" s="53">
        <f>SUM(I80:J80)</f>
        <v>2231959978</v>
      </c>
      <c r="L80" s="34">
        <v>0</v>
      </c>
      <c r="O80" s="35" t="str">
        <f>IF([1]totrevprm!O81="","",[1]totrevprm!O81)</f>
        <v/>
      </c>
    </row>
    <row r="81" spans="1:26">
      <c r="A81" s="47" t="s">
        <v>8</v>
      </c>
      <c r="B81" s="48" t="s">
        <v>133</v>
      </c>
      <c r="C81" s="49" t="s">
        <v>125</v>
      </c>
      <c r="D81" s="50">
        <v>1989</v>
      </c>
      <c r="E81" s="51">
        <v>618828696</v>
      </c>
      <c r="F81" s="51">
        <v>902016256</v>
      </c>
      <c r="G81" s="51">
        <v>741844889</v>
      </c>
      <c r="H81" s="51">
        <v>0</v>
      </c>
      <c r="I81" s="52">
        <f t="shared" si="5"/>
        <v>2262689841</v>
      </c>
      <c r="J81" s="51">
        <v>-7575273</v>
      </c>
      <c r="K81" s="53">
        <f t="shared" ref="K81:K115" si="10">SUM(I81:J81)</f>
        <v>2255114568</v>
      </c>
      <c r="L81" s="34">
        <v>0</v>
      </c>
      <c r="O81" s="35" t="str">
        <f>IF([1]totrevprm!O82="","",[1]totrevprm!O82)</f>
        <v/>
      </c>
    </row>
    <row r="82" spans="1:26">
      <c r="A82" s="47" t="s">
        <v>8</v>
      </c>
      <c r="B82" s="48" t="s">
        <v>133</v>
      </c>
      <c r="C82" s="49" t="s">
        <v>125</v>
      </c>
      <c r="D82" s="50">
        <v>1990</v>
      </c>
      <c r="E82" s="51">
        <v>668078492</v>
      </c>
      <c r="F82" s="51">
        <v>1036854061.5599999</v>
      </c>
      <c r="G82" s="51">
        <v>759453231</v>
      </c>
      <c r="H82" s="51">
        <v>0</v>
      </c>
      <c r="I82" s="52">
        <f t="shared" si="5"/>
        <v>2464385784.5599999</v>
      </c>
      <c r="J82" s="51">
        <v>-2128958</v>
      </c>
      <c r="K82" s="53">
        <f t="shared" si="10"/>
        <v>2462256826.5599999</v>
      </c>
      <c r="L82" s="34">
        <v>0</v>
      </c>
      <c r="O82" s="35" t="str">
        <f>IF([1]totrevprm!O83="","",[1]totrevprm!O83)</f>
        <v/>
      </c>
    </row>
    <row r="83" spans="1:26">
      <c r="A83" s="47" t="s">
        <v>8</v>
      </c>
      <c r="B83" s="48" t="s">
        <v>133</v>
      </c>
      <c r="C83" s="49" t="s">
        <v>125</v>
      </c>
      <c r="D83" s="50">
        <v>1991</v>
      </c>
      <c r="E83" s="51">
        <v>680516072</v>
      </c>
      <c r="F83" s="51">
        <v>1033819972</v>
      </c>
      <c r="G83" s="51">
        <v>818143873</v>
      </c>
      <c r="H83" s="51">
        <v>0</v>
      </c>
      <c r="I83" s="52">
        <f t="shared" si="5"/>
        <v>2532479917</v>
      </c>
      <c r="J83" s="51">
        <v>-1524286</v>
      </c>
      <c r="K83" s="53">
        <f t="shared" si="10"/>
        <v>2530955631</v>
      </c>
      <c r="L83" s="34">
        <v>0</v>
      </c>
      <c r="O83" s="35" t="str">
        <f>IF([1]totrevprm!O84="","",[1]totrevprm!O84)</f>
        <v/>
      </c>
    </row>
    <row r="84" spans="1:26">
      <c r="A84" s="47" t="s">
        <v>8</v>
      </c>
      <c r="B84" s="48" t="s">
        <v>133</v>
      </c>
      <c r="C84" s="49" t="s">
        <v>125</v>
      </c>
      <c r="D84" s="50">
        <v>1992</v>
      </c>
      <c r="E84" s="51">
        <v>699190174</v>
      </c>
      <c r="F84" s="51">
        <v>962225506</v>
      </c>
      <c r="G84" s="51">
        <v>888167789</v>
      </c>
      <c r="H84" s="51">
        <v>0</v>
      </c>
      <c r="I84" s="52">
        <f t="shared" si="5"/>
        <v>2549583469</v>
      </c>
      <c r="J84" s="51">
        <v>-725599</v>
      </c>
      <c r="K84" s="53">
        <f t="shared" si="10"/>
        <v>2548857870</v>
      </c>
      <c r="L84" s="34">
        <v>0</v>
      </c>
      <c r="O84" s="35" t="str">
        <f>IF([1]totrevprm!O85="","",[1]totrevprm!O85)</f>
        <v/>
      </c>
    </row>
    <row r="85" spans="1:26">
      <c r="A85" s="47" t="s">
        <v>8</v>
      </c>
      <c r="B85" s="48" t="s">
        <v>133</v>
      </c>
      <c r="C85" s="49" t="s">
        <v>125</v>
      </c>
      <c r="D85" s="50">
        <v>1993</v>
      </c>
      <c r="E85" s="51">
        <v>769661289</v>
      </c>
      <c r="F85" s="51">
        <v>745520009</v>
      </c>
      <c r="G85" s="51">
        <v>899185814</v>
      </c>
      <c r="H85" s="51">
        <v>0</v>
      </c>
      <c r="I85" s="52">
        <f t="shared" si="5"/>
        <v>2414367112</v>
      </c>
      <c r="J85" s="51">
        <v>-9219393</v>
      </c>
      <c r="K85" s="53">
        <f t="shared" si="10"/>
        <v>2405147719</v>
      </c>
      <c r="L85" s="34">
        <v>0</v>
      </c>
      <c r="O85" s="35" t="str">
        <f>IF([1]totrevprm!O86="","",[1]totrevprm!O86)</f>
        <v/>
      </c>
    </row>
    <row r="86" spans="1:26">
      <c r="A86" s="47" t="s">
        <v>8</v>
      </c>
      <c r="B86" s="48" t="s">
        <v>133</v>
      </c>
      <c r="C86" s="49" t="s">
        <v>125</v>
      </c>
      <c r="D86" s="50">
        <v>1994</v>
      </c>
      <c r="E86" s="51">
        <v>835246733</v>
      </c>
      <c r="F86" s="51">
        <v>1057454156</v>
      </c>
      <c r="G86" s="51">
        <v>947657514</v>
      </c>
      <c r="H86" s="51">
        <v>0</v>
      </c>
      <c r="I86" s="52">
        <f t="shared" si="5"/>
        <v>2840358403</v>
      </c>
      <c r="J86" s="51">
        <v>-12486370</v>
      </c>
      <c r="K86" s="53">
        <f t="shared" si="10"/>
        <v>2827872033</v>
      </c>
      <c r="L86" s="34">
        <v>0</v>
      </c>
      <c r="O86" s="35" t="str">
        <f>IF([1]totrevprm!O87="","",[1]totrevprm!O87)</f>
        <v/>
      </c>
    </row>
    <row r="87" spans="1:26">
      <c r="A87" s="47" t="s">
        <v>8</v>
      </c>
      <c r="B87" s="48" t="s">
        <v>133</v>
      </c>
      <c r="C87" s="49" t="s">
        <v>125</v>
      </c>
      <c r="D87" s="50">
        <v>1995</v>
      </c>
      <c r="E87" s="51">
        <v>904819131</v>
      </c>
      <c r="F87" s="51">
        <v>1101342449</v>
      </c>
      <c r="G87" s="51">
        <v>991282948</v>
      </c>
      <c r="H87" s="51">
        <v>0</v>
      </c>
      <c r="I87" s="52">
        <f t="shared" si="5"/>
        <v>2997444528</v>
      </c>
      <c r="J87" s="51">
        <v>-1464805</v>
      </c>
      <c r="K87" s="53">
        <f t="shared" si="10"/>
        <v>2995979723</v>
      </c>
      <c r="L87" s="34">
        <v>0</v>
      </c>
      <c r="O87" s="35" t="str">
        <f>IF([1]totrevprm!O88="","",[1]totrevprm!O88)</f>
        <v/>
      </c>
    </row>
    <row r="88" spans="1:26">
      <c r="A88" s="47" t="s">
        <v>8</v>
      </c>
      <c r="B88" s="48" t="s">
        <v>133</v>
      </c>
      <c r="C88" s="49" t="s">
        <v>125</v>
      </c>
      <c r="D88" s="50">
        <v>1996</v>
      </c>
      <c r="E88" s="51">
        <v>914872582</v>
      </c>
      <c r="F88" s="51">
        <v>1013791854</v>
      </c>
      <c r="G88" s="51">
        <v>1016208279</v>
      </c>
      <c r="H88" s="51">
        <v>0</v>
      </c>
      <c r="I88" s="52">
        <f t="shared" si="5"/>
        <v>2944872715</v>
      </c>
      <c r="J88" s="51">
        <v>-209498</v>
      </c>
      <c r="K88" s="53">
        <f t="shared" si="10"/>
        <v>2944663217</v>
      </c>
      <c r="L88" s="34">
        <v>0</v>
      </c>
      <c r="O88" s="35" t="str">
        <f>IF([1]totrevprm!O89="","",[1]totrevprm!O89)</f>
        <v/>
      </c>
    </row>
    <row r="89" spans="1:26">
      <c r="A89" s="47" t="s">
        <v>8</v>
      </c>
      <c r="B89" s="48" t="s">
        <v>133</v>
      </c>
      <c r="C89" s="49" t="s">
        <v>125</v>
      </c>
      <c r="D89" s="50">
        <v>1997</v>
      </c>
      <c r="E89" s="51">
        <v>958535220</v>
      </c>
      <c r="F89" s="51">
        <v>988369329</v>
      </c>
      <c r="G89" s="51">
        <v>1021320576</v>
      </c>
      <c r="H89" s="51">
        <v>0</v>
      </c>
      <c r="I89" s="52">
        <f t="shared" si="5"/>
        <v>2968225125</v>
      </c>
      <c r="J89" s="51">
        <v>-2489005</v>
      </c>
      <c r="K89" s="53">
        <f t="shared" si="10"/>
        <v>2965736120</v>
      </c>
      <c r="L89" s="34">
        <v>0</v>
      </c>
      <c r="O89" s="35" t="str">
        <f>IF([1]totrevprm!O90="","",[1]totrevprm!O90)</f>
        <v/>
      </c>
    </row>
    <row r="90" spans="1:26">
      <c r="A90" s="47" t="s">
        <v>8</v>
      </c>
      <c r="B90" s="48" t="s">
        <v>133</v>
      </c>
      <c r="C90" s="49" t="s">
        <v>125</v>
      </c>
      <c r="D90" s="50">
        <v>1998</v>
      </c>
      <c r="E90" s="51">
        <v>1066565381</v>
      </c>
      <c r="F90" s="51">
        <v>1008731917</v>
      </c>
      <c r="G90" s="51">
        <v>1116492090</v>
      </c>
      <c r="H90" s="51">
        <v>0</v>
      </c>
      <c r="I90" s="52">
        <f t="shared" si="5"/>
        <v>3191789388</v>
      </c>
      <c r="J90" s="51">
        <v>-128503</v>
      </c>
      <c r="K90" s="53">
        <f t="shared" si="10"/>
        <v>3191660885</v>
      </c>
      <c r="L90" s="34">
        <v>0</v>
      </c>
      <c r="O90" s="35" t="str">
        <f>IF([1]totrevprm!O91="","",[1]totrevprm!O91)</f>
        <v/>
      </c>
    </row>
    <row r="91" spans="1:26">
      <c r="A91" s="47" t="s">
        <v>8</v>
      </c>
      <c r="B91" s="48" t="s">
        <v>133</v>
      </c>
      <c r="C91" s="49" t="s">
        <v>125</v>
      </c>
      <c r="D91" s="50">
        <v>1999</v>
      </c>
      <c r="E91" s="51">
        <v>1009492961</v>
      </c>
      <c r="F91" s="51">
        <v>1359033618</v>
      </c>
      <c r="G91" s="51">
        <v>1211810659</v>
      </c>
      <c r="H91" s="51">
        <v>0</v>
      </c>
      <c r="I91" s="52">
        <f t="shared" si="5"/>
        <v>3580337238</v>
      </c>
      <c r="J91" s="51">
        <v>-12919944</v>
      </c>
      <c r="K91" s="53">
        <f t="shared" si="10"/>
        <v>3567417294</v>
      </c>
      <c r="L91" s="34">
        <v>0</v>
      </c>
      <c r="O91" s="35" t="str">
        <f>IF([1]totrevprm!O92="","",[1]totrevprm!O92)</f>
        <v/>
      </c>
    </row>
    <row r="92" spans="1:26">
      <c r="A92" s="47" t="s">
        <v>8</v>
      </c>
      <c r="B92" s="48" t="s">
        <v>133</v>
      </c>
      <c r="C92" s="49" t="s">
        <v>125</v>
      </c>
      <c r="D92" s="50">
        <v>2000</v>
      </c>
      <c r="E92" s="51">
        <v>1087230956</v>
      </c>
      <c r="F92" s="51">
        <v>1428669305</v>
      </c>
      <c r="G92" s="51">
        <v>1313172243</v>
      </c>
      <c r="H92" s="51">
        <v>0</v>
      </c>
      <c r="I92" s="52">
        <f t="shared" si="5"/>
        <v>3829072504</v>
      </c>
      <c r="J92" s="51">
        <v>-989192</v>
      </c>
      <c r="K92" s="53">
        <f t="shared" si="10"/>
        <v>3828083312</v>
      </c>
      <c r="L92" s="34">
        <v>0</v>
      </c>
      <c r="O92" s="35" t="str">
        <f>IF([1]totrevprm!O93="","",[1]totrevprm!O93)</f>
        <v/>
      </c>
      <c r="V92" s="35" t="s">
        <v>133</v>
      </c>
      <c r="W92" s="55">
        <v>1200962</v>
      </c>
      <c r="X92" s="55">
        <v>38861096</v>
      </c>
      <c r="Y92" s="55">
        <v>23830177</v>
      </c>
      <c r="Z92" s="55">
        <v>0</v>
      </c>
    </row>
    <row r="93" spans="1:26">
      <c r="A93" s="47" t="s">
        <v>8</v>
      </c>
      <c r="B93" s="48" t="s">
        <v>133</v>
      </c>
      <c r="C93" s="49" t="s">
        <v>125</v>
      </c>
      <c r="D93" s="50">
        <v>2001</v>
      </c>
      <c r="E93" s="51">
        <v>1110962972</v>
      </c>
      <c r="F93" s="51">
        <v>2003768866.47</v>
      </c>
      <c r="G93" s="51">
        <v>1467882791</v>
      </c>
      <c r="H93" s="51">
        <v>0</v>
      </c>
      <c r="I93" s="52">
        <f t="shared" si="5"/>
        <v>4582614629.4700003</v>
      </c>
      <c r="J93" s="51">
        <v>-1724757</v>
      </c>
      <c r="K93" s="53">
        <f t="shared" si="10"/>
        <v>4580889872.4700003</v>
      </c>
      <c r="L93" s="34">
        <v>0</v>
      </c>
      <c r="O93" s="35" t="str">
        <f>IF([1]totrevprm!O94="","",[1]totrevprm!O94)</f>
        <v/>
      </c>
      <c r="V93" s="35"/>
      <c r="W93" s="55"/>
      <c r="X93" s="55"/>
      <c r="Y93" s="55"/>
      <c r="Z93" s="55"/>
    </row>
    <row r="94" spans="1:26">
      <c r="A94" s="47" t="s">
        <v>8</v>
      </c>
      <c r="B94" s="48" t="s">
        <v>133</v>
      </c>
      <c r="C94" s="49" t="s">
        <v>125</v>
      </c>
      <c r="D94" s="50">
        <v>2002</v>
      </c>
      <c r="E94" s="51">
        <v>1186595842</v>
      </c>
      <c r="F94" s="51">
        <v>3012431693</v>
      </c>
      <c r="G94" s="51">
        <v>1756613240</v>
      </c>
      <c r="H94" s="51">
        <v>0</v>
      </c>
      <c r="I94" s="52">
        <f t="shared" si="5"/>
        <v>5955640775</v>
      </c>
      <c r="J94" s="51">
        <v>-8</v>
      </c>
      <c r="K94" s="53">
        <f t="shared" si="10"/>
        <v>5955640767</v>
      </c>
      <c r="L94" s="34">
        <v>0</v>
      </c>
      <c r="O94" s="35" t="str">
        <f>IF([1]totrevprm!O95="","",[1]totrevprm!O95)</f>
        <v/>
      </c>
      <c r="V94" s="35"/>
      <c r="W94" s="55"/>
      <c r="X94" s="55"/>
      <c r="Y94" s="55"/>
      <c r="Z94" s="55"/>
    </row>
    <row r="95" spans="1:26">
      <c r="A95" s="47" t="s">
        <v>8</v>
      </c>
      <c r="B95" s="48" t="s">
        <v>133</v>
      </c>
      <c r="C95" s="49" t="s">
        <v>125</v>
      </c>
      <c r="D95" s="50">
        <v>2003</v>
      </c>
      <c r="E95" s="56">
        <v>1269051596</v>
      </c>
      <c r="F95" s="56">
        <v>2556235601</v>
      </c>
      <c r="G95" s="56">
        <v>2121912584</v>
      </c>
      <c r="H95" s="51">
        <v>0</v>
      </c>
      <c r="I95" s="52">
        <f t="shared" si="5"/>
        <v>5947199781</v>
      </c>
      <c r="J95" s="51">
        <v>-5513</v>
      </c>
      <c r="K95" s="53">
        <f t="shared" si="10"/>
        <v>5947194268</v>
      </c>
      <c r="L95" s="34">
        <v>0</v>
      </c>
      <c r="O95" s="35" t="str">
        <f>IF([1]totrevprm!O96="","",[1]totrevprm!O96)</f>
        <v/>
      </c>
      <c r="V95" s="35"/>
      <c r="W95" s="55"/>
      <c r="X95" s="55"/>
      <c r="Y95" s="55"/>
      <c r="Z95" s="55"/>
    </row>
    <row r="96" spans="1:26">
      <c r="A96" s="47" t="s">
        <v>8</v>
      </c>
      <c r="B96" s="48" t="s">
        <v>133</v>
      </c>
      <c r="C96" s="49" t="s">
        <v>125</v>
      </c>
      <c r="D96" s="50">
        <v>2004</v>
      </c>
      <c r="E96" s="64">
        <v>1391009540</v>
      </c>
      <c r="F96" s="64">
        <v>2372069445</v>
      </c>
      <c r="G96" s="64">
        <v>2449137809</v>
      </c>
      <c r="H96" s="51">
        <v>0</v>
      </c>
      <c r="I96" s="52">
        <f t="shared" si="5"/>
        <v>6212216794</v>
      </c>
      <c r="J96" s="51">
        <v>-1313687</v>
      </c>
      <c r="K96" s="53">
        <f t="shared" si="10"/>
        <v>6210903107</v>
      </c>
      <c r="L96" s="34">
        <v>0</v>
      </c>
      <c r="O96" s="35" t="str">
        <f>IF([1]totrevprm!O97="","",[1]totrevprm!O97)</f>
        <v/>
      </c>
      <c r="V96" s="35"/>
      <c r="W96" s="55"/>
      <c r="X96" s="55"/>
      <c r="Y96" s="55"/>
      <c r="Z96" s="55"/>
    </row>
    <row r="97" spans="1:26">
      <c r="A97" s="47" t="s">
        <v>8</v>
      </c>
      <c r="B97" s="48" t="s">
        <v>133</v>
      </c>
      <c r="C97" s="49"/>
      <c r="D97" s="50">
        <v>2005</v>
      </c>
      <c r="E97" s="64">
        <v>1479077664</v>
      </c>
      <c r="F97" s="64">
        <v>2451301787</v>
      </c>
      <c r="G97" s="64">
        <v>2565072814.9499898</v>
      </c>
      <c r="H97" s="51">
        <v>0</v>
      </c>
      <c r="I97" s="52">
        <f t="shared" si="5"/>
        <v>6495452265.9499893</v>
      </c>
      <c r="J97" s="51">
        <v>-830</v>
      </c>
      <c r="K97" s="53">
        <f t="shared" si="10"/>
        <v>6495451435.9499893</v>
      </c>
      <c r="L97" s="34">
        <v>0</v>
      </c>
      <c r="O97" s="35" t="str">
        <f>IF([1]totrevprm!O98="","",[1]totrevprm!O98)</f>
        <v/>
      </c>
      <c r="V97" s="35"/>
      <c r="W97" s="55"/>
      <c r="X97" s="55"/>
      <c r="Y97" s="55"/>
      <c r="Z97" s="55"/>
    </row>
    <row r="98" spans="1:26">
      <c r="A98" s="47" t="s">
        <v>8</v>
      </c>
      <c r="B98" s="48" t="s">
        <v>133</v>
      </c>
      <c r="C98" s="49"/>
      <c r="D98" s="50">
        <v>2006</v>
      </c>
      <c r="E98" s="34">
        <v>1780931161</v>
      </c>
      <c r="F98" s="34">
        <v>2684510258</v>
      </c>
      <c r="G98" s="34">
        <v>3172639072</v>
      </c>
      <c r="H98" s="34">
        <v>0</v>
      </c>
      <c r="I98" s="52">
        <f t="shared" si="5"/>
        <v>7638080491</v>
      </c>
      <c r="J98" s="51">
        <v>-1937427</v>
      </c>
      <c r="K98" s="53">
        <f t="shared" si="10"/>
        <v>7636143064</v>
      </c>
      <c r="L98" s="34">
        <v>0</v>
      </c>
      <c r="O98" s="35" t="str">
        <f>IF([1]totrevprm!O99="","",[1]totrevprm!O99)</f>
        <v/>
      </c>
      <c r="V98" s="35"/>
      <c r="W98" s="55"/>
      <c r="X98" s="55"/>
      <c r="Y98" s="55"/>
      <c r="Z98" s="55"/>
    </row>
    <row r="99" spans="1:26">
      <c r="A99" s="47" t="s">
        <v>8</v>
      </c>
      <c r="B99" s="48" t="s">
        <v>133</v>
      </c>
      <c r="C99" s="49"/>
      <c r="D99" s="50">
        <v>2007</v>
      </c>
      <c r="E99" s="34">
        <v>1667766491</v>
      </c>
      <c r="F99" s="34">
        <v>2507933408</v>
      </c>
      <c r="G99" s="34">
        <v>3465227671</v>
      </c>
      <c r="H99" s="34">
        <v>0</v>
      </c>
      <c r="I99" s="52">
        <f t="shared" si="5"/>
        <v>7640927570</v>
      </c>
      <c r="J99" s="51">
        <v>-2</v>
      </c>
      <c r="K99" s="53">
        <f t="shared" si="10"/>
        <v>7640927568</v>
      </c>
      <c r="L99" s="34">
        <v>0</v>
      </c>
      <c r="O99" s="35" t="str">
        <f>IF([1]totrevprm!O100="","",[1]totrevprm!O100)</f>
        <v/>
      </c>
      <c r="V99" s="35"/>
      <c r="W99" s="55"/>
      <c r="X99" s="55"/>
      <c r="Y99" s="55"/>
      <c r="Z99" s="55"/>
    </row>
    <row r="100" spans="1:26">
      <c r="A100" s="47" t="s">
        <v>8</v>
      </c>
      <c r="B100" s="48" t="s">
        <v>133</v>
      </c>
      <c r="C100" s="49"/>
      <c r="D100" s="50">
        <v>2008</v>
      </c>
      <c r="E100" s="34">
        <v>1711134036</v>
      </c>
      <c r="F100" s="34">
        <v>3435799732</v>
      </c>
      <c r="G100" s="34">
        <v>3520262661</v>
      </c>
      <c r="H100" s="34">
        <v>0</v>
      </c>
      <c r="I100" s="52">
        <f t="shared" si="5"/>
        <v>8667196429</v>
      </c>
      <c r="J100" s="51">
        <v>-7325</v>
      </c>
      <c r="K100" s="53">
        <f t="shared" si="10"/>
        <v>8667189104</v>
      </c>
      <c r="L100" s="34">
        <v>0</v>
      </c>
      <c r="O100" s="35" t="str">
        <f>IF([1]totrevprm!O101="","",[1]totrevprm!O101)</f>
        <v/>
      </c>
      <c r="V100" s="35"/>
      <c r="W100" s="55"/>
      <c r="X100" s="55"/>
      <c r="Y100" s="55"/>
      <c r="Z100" s="55"/>
    </row>
    <row r="101" spans="1:26">
      <c r="A101" s="47" t="s">
        <v>8</v>
      </c>
      <c r="B101" s="48" t="s">
        <v>133</v>
      </c>
      <c r="C101" s="49"/>
      <c r="D101" s="50">
        <v>2009</v>
      </c>
      <c r="E101" s="34">
        <v>1825183771</v>
      </c>
      <c r="F101" s="34">
        <v>3418937829</v>
      </c>
      <c r="G101" s="34">
        <v>3407597263</v>
      </c>
      <c r="H101" s="34">
        <v>0</v>
      </c>
      <c r="I101" s="52">
        <f t="shared" si="5"/>
        <v>8651718863</v>
      </c>
      <c r="J101" s="51">
        <v>-3781</v>
      </c>
      <c r="K101" s="53">
        <f t="shared" si="10"/>
        <v>8651715082</v>
      </c>
      <c r="L101" s="34">
        <v>0</v>
      </c>
      <c r="O101" s="35" t="str">
        <f>IF([1]totrevprm!O102="","",[1]totrevprm!O102)</f>
        <v/>
      </c>
      <c r="V101" s="35"/>
      <c r="W101" s="55"/>
      <c r="X101" s="55"/>
      <c r="Y101" s="55"/>
      <c r="Z101" s="55"/>
    </row>
    <row r="102" spans="1:26">
      <c r="A102" s="47" t="s">
        <v>8</v>
      </c>
      <c r="B102" s="48" t="s">
        <v>133</v>
      </c>
      <c r="C102" s="49"/>
      <c r="D102" s="50">
        <v>2010</v>
      </c>
      <c r="E102" s="34">
        <v>1869327765</v>
      </c>
      <c r="F102" s="34">
        <v>2866849158</v>
      </c>
      <c r="G102" s="34">
        <v>3334402749</v>
      </c>
      <c r="H102" s="34">
        <v>0</v>
      </c>
      <c r="I102" s="52">
        <f t="shared" si="5"/>
        <v>8070579672</v>
      </c>
      <c r="J102" s="51">
        <v>-158311</v>
      </c>
      <c r="K102" s="53">
        <f t="shared" si="10"/>
        <v>8070421361</v>
      </c>
      <c r="L102" s="34">
        <v>0</v>
      </c>
      <c r="O102" s="35" t="str">
        <f>IF([1]totrevprm!O103="","",[1]totrevprm!O103)</f>
        <v/>
      </c>
      <c r="V102" s="35"/>
      <c r="W102" s="55"/>
      <c r="X102" s="55"/>
      <c r="Y102" s="55"/>
      <c r="Z102" s="55"/>
    </row>
    <row r="103" spans="1:26">
      <c r="A103" s="47" t="s">
        <v>8</v>
      </c>
      <c r="B103" s="48" t="s">
        <v>133</v>
      </c>
      <c r="C103" s="49"/>
      <c r="D103" s="50">
        <v>2011</v>
      </c>
      <c r="E103" s="34">
        <v>1955128177</v>
      </c>
      <c r="F103" s="34">
        <v>2852336498</v>
      </c>
      <c r="G103" s="34">
        <v>3587172205</v>
      </c>
      <c r="H103" s="34">
        <v>0</v>
      </c>
      <c r="I103" s="52">
        <f t="shared" si="5"/>
        <v>8394636880</v>
      </c>
      <c r="J103" s="51">
        <v>-3</v>
      </c>
      <c r="K103" s="53">
        <f t="shared" si="10"/>
        <v>8394636877</v>
      </c>
      <c r="L103" s="34">
        <v>1</v>
      </c>
      <c r="O103" s="35" t="str">
        <f>IF([1]totrevprm!O104="","",[1]totrevprm!O104)</f>
        <v/>
      </c>
      <c r="V103" s="35"/>
      <c r="W103" s="55"/>
      <c r="X103" s="55"/>
      <c r="Y103" s="55"/>
      <c r="Z103" s="55"/>
    </row>
    <row r="104" spans="1:26">
      <c r="A104" s="47" t="s">
        <v>8</v>
      </c>
      <c r="B104" s="48" t="s">
        <v>133</v>
      </c>
      <c r="C104" s="49"/>
      <c r="D104" s="50">
        <v>2012</v>
      </c>
      <c r="E104" s="34">
        <v>2002085483</v>
      </c>
      <c r="F104" s="34">
        <v>3224670239</v>
      </c>
      <c r="G104" s="34">
        <v>3599827562</v>
      </c>
      <c r="H104" s="34">
        <v>0</v>
      </c>
      <c r="I104" s="52">
        <f t="shared" si="5"/>
        <v>8826583284</v>
      </c>
      <c r="J104" s="51">
        <v>-1394</v>
      </c>
      <c r="K104" s="53">
        <f t="shared" si="10"/>
        <v>8826581890</v>
      </c>
      <c r="L104" s="34">
        <v>0</v>
      </c>
      <c r="O104" s="35" t="str">
        <f>IF([1]totrevprm!O105="","",[1]totrevprm!O105)</f>
        <v/>
      </c>
      <c r="V104" s="35"/>
      <c r="W104" s="55"/>
      <c r="X104" s="55"/>
      <c r="Y104" s="55"/>
      <c r="Z104" s="55"/>
    </row>
    <row r="105" spans="1:26">
      <c r="A105" s="47" t="s">
        <v>8</v>
      </c>
      <c r="B105" s="48" t="s">
        <v>133</v>
      </c>
      <c r="C105" s="49"/>
      <c r="D105" s="50">
        <v>2013</v>
      </c>
      <c r="E105" s="34">
        <v>2026680681</v>
      </c>
      <c r="F105" s="34">
        <v>2797739910</v>
      </c>
      <c r="G105" s="34">
        <v>3409561642</v>
      </c>
      <c r="H105" s="34">
        <v>0</v>
      </c>
      <c r="I105" s="52">
        <f t="shared" si="5"/>
        <v>8233982233</v>
      </c>
      <c r="J105" s="51">
        <v>-21</v>
      </c>
      <c r="K105" s="53">
        <f t="shared" si="10"/>
        <v>8233982212</v>
      </c>
      <c r="L105" s="34">
        <v>0</v>
      </c>
      <c r="O105" s="35" t="str">
        <f>IF([1]totrevprm!O106="","",[1]totrevprm!O106)</f>
        <v/>
      </c>
      <c r="V105" s="35"/>
      <c r="W105" s="55"/>
      <c r="X105" s="55"/>
      <c r="Y105" s="55"/>
      <c r="Z105" s="55"/>
    </row>
    <row r="106" spans="1:26">
      <c r="A106" s="47" t="s">
        <v>8</v>
      </c>
      <c r="B106" s="48" t="s">
        <v>133</v>
      </c>
      <c r="C106" s="49"/>
      <c r="D106" s="58">
        <v>2014</v>
      </c>
      <c r="E106" s="34">
        <v>2082230449</v>
      </c>
      <c r="F106" s="34">
        <v>4026872310</v>
      </c>
      <c r="G106" s="34">
        <v>3512465208.4700003</v>
      </c>
      <c r="H106" s="34">
        <v>0</v>
      </c>
      <c r="I106" s="52">
        <f t="shared" si="5"/>
        <v>9621567967.4700012</v>
      </c>
      <c r="J106" s="51">
        <v>-138847</v>
      </c>
      <c r="K106" s="53">
        <f t="shared" si="10"/>
        <v>9621429120.4700012</v>
      </c>
      <c r="L106" s="34">
        <v>0</v>
      </c>
      <c r="O106" s="35" t="str">
        <f>IF([1]totrevprm!O107="","",[1]totrevprm!O107)</f>
        <v/>
      </c>
      <c r="V106" s="35"/>
      <c r="W106" s="55"/>
      <c r="X106" s="55"/>
      <c r="Y106" s="55"/>
      <c r="Z106" s="55"/>
    </row>
    <row r="107" spans="1:26">
      <c r="A107" s="47" t="s">
        <v>8</v>
      </c>
      <c r="B107" s="48" t="s">
        <v>133</v>
      </c>
      <c r="C107" s="49"/>
      <c r="D107" s="58">
        <v>2015</v>
      </c>
      <c r="E107" s="34">
        <v>2236094755</v>
      </c>
      <c r="F107" s="34">
        <v>3489588404</v>
      </c>
      <c r="G107" s="34">
        <v>3689202652</v>
      </c>
      <c r="H107" s="34">
        <v>0</v>
      </c>
      <c r="I107" s="52">
        <f t="shared" si="5"/>
        <v>9414885811</v>
      </c>
      <c r="J107" s="51">
        <v>-370894</v>
      </c>
      <c r="K107" s="53">
        <f t="shared" si="10"/>
        <v>9414514917</v>
      </c>
      <c r="L107" s="34">
        <v>0</v>
      </c>
      <c r="O107" s="35" t="str">
        <f>IF([1]totrevprm!O108="","",[1]totrevprm!O108)</f>
        <v/>
      </c>
      <c r="P107" s="32">
        <v>364019119.27172458</v>
      </c>
      <c r="Q107" s="32">
        <v>197654180.19865671</v>
      </c>
      <c r="V107" s="35"/>
      <c r="W107" s="55"/>
      <c r="X107" s="55"/>
      <c r="Y107" s="55"/>
      <c r="Z107" s="55"/>
    </row>
    <row r="108" spans="1:26">
      <c r="A108" s="47" t="s">
        <v>8</v>
      </c>
      <c r="B108" s="48" t="s">
        <v>133</v>
      </c>
      <c r="C108" s="49"/>
      <c r="D108" s="58">
        <v>2016</v>
      </c>
      <c r="E108" s="34">
        <v>2258739981</v>
      </c>
      <c r="F108" s="34">
        <v>3929696444</v>
      </c>
      <c r="G108" s="34">
        <v>3824950787</v>
      </c>
      <c r="H108" s="34">
        <v>0</v>
      </c>
      <c r="I108" s="52">
        <f t="shared" ref="I108:I171" si="11">SUM(E108:H108)</f>
        <v>10013387212</v>
      </c>
      <c r="J108" s="51">
        <v>-8</v>
      </c>
      <c r="K108" s="53">
        <f t="shared" si="10"/>
        <v>10013387204</v>
      </c>
      <c r="L108" s="34">
        <v>0</v>
      </c>
      <c r="O108" s="35" t="str">
        <f>IF([1]totrevprm!O109="","",[1]totrevprm!O109)</f>
        <v/>
      </c>
      <c r="P108" s="32">
        <v>389317385.25014514</v>
      </c>
      <c r="Q108" s="32">
        <v>193423378.41669175</v>
      </c>
      <c r="V108" s="35"/>
      <c r="W108" s="55"/>
      <c r="X108" s="55"/>
      <c r="Y108" s="55"/>
      <c r="Z108" s="55"/>
    </row>
    <row r="109" spans="1:26">
      <c r="A109" s="47" t="s">
        <v>8</v>
      </c>
      <c r="B109" s="48" t="s">
        <v>133</v>
      </c>
      <c r="C109" s="49"/>
      <c r="D109" s="58">
        <v>2017</v>
      </c>
      <c r="E109" s="34">
        <v>2345504809</v>
      </c>
      <c r="F109" s="34">
        <v>4029315269</v>
      </c>
      <c r="G109" s="34">
        <v>3582410105.2600002</v>
      </c>
      <c r="H109" s="34">
        <v>0</v>
      </c>
      <c r="I109" s="52">
        <f t="shared" si="11"/>
        <v>9957230183.2600002</v>
      </c>
      <c r="J109" s="51">
        <v>-207862</v>
      </c>
      <c r="K109" s="53">
        <f t="shared" si="10"/>
        <v>9957022321.2600002</v>
      </c>
      <c r="L109" s="34">
        <v>0</v>
      </c>
      <c r="O109" s="35" t="str">
        <f>IF([1]totrevprm!O110="","",[1]totrevprm!O110)</f>
        <v/>
      </c>
      <c r="P109" s="32">
        <v>380208942.00195378</v>
      </c>
      <c r="Q109" s="32">
        <v>190609222.92976379</v>
      </c>
      <c r="V109" s="35"/>
      <c r="W109" s="55"/>
      <c r="X109" s="55"/>
      <c r="Y109" s="55"/>
      <c r="Z109" s="55"/>
    </row>
    <row r="110" spans="1:26">
      <c r="A110" s="47" t="s">
        <v>8</v>
      </c>
      <c r="B110" s="48" t="s">
        <v>133</v>
      </c>
      <c r="C110" s="49"/>
      <c r="D110" s="50">
        <v>2018</v>
      </c>
      <c r="E110" s="34">
        <v>2396469444</v>
      </c>
      <c r="F110" s="34">
        <v>4790990553</v>
      </c>
      <c r="G110" s="34">
        <v>4786019247.4099998</v>
      </c>
      <c r="H110" s="34">
        <v>0</v>
      </c>
      <c r="I110" s="52">
        <f t="shared" si="11"/>
        <v>11973479244.41</v>
      </c>
      <c r="J110" s="51">
        <v>-25006</v>
      </c>
      <c r="K110" s="53">
        <f t="shared" si="10"/>
        <v>11973454238.41</v>
      </c>
      <c r="L110" s="57">
        <v>0</v>
      </c>
      <c r="M110" s="63" t="s">
        <v>134</v>
      </c>
      <c r="N110" s="63"/>
      <c r="O110" s="35" t="str">
        <f>IF([1]totrevprm!O111="","",[1]totrevprm!O111)</f>
        <v>Yes</v>
      </c>
      <c r="P110" s="32">
        <v>401383047.53010166</v>
      </c>
      <c r="Q110" s="32">
        <v>191587250.91524622</v>
      </c>
      <c r="R110" s="63"/>
      <c r="V110" s="35"/>
      <c r="W110" s="55"/>
      <c r="X110" s="55"/>
      <c r="Y110" s="55"/>
      <c r="Z110" s="55"/>
    </row>
    <row r="111" spans="1:26">
      <c r="A111" s="47" t="s">
        <v>8</v>
      </c>
      <c r="B111" s="48" t="s">
        <v>133</v>
      </c>
      <c r="C111" s="49"/>
      <c r="D111" s="50">
        <v>2019</v>
      </c>
      <c r="E111" s="34">
        <v>2600204093</v>
      </c>
      <c r="F111" s="34">
        <v>5444672700</v>
      </c>
      <c r="G111" s="34">
        <v>5092689616.4478998</v>
      </c>
      <c r="H111" s="34">
        <v>0</v>
      </c>
      <c r="I111" s="52">
        <f t="shared" si="11"/>
        <v>13137566409.447899</v>
      </c>
      <c r="J111" s="51">
        <v>-8009413</v>
      </c>
      <c r="K111" s="53">
        <f t="shared" si="10"/>
        <v>13129556996.447899</v>
      </c>
      <c r="L111" s="57">
        <v>0</v>
      </c>
      <c r="M111" s="63" t="s">
        <v>132</v>
      </c>
      <c r="N111" s="63"/>
      <c r="O111" s="35" t="str">
        <f>IF([1]totrevprm!O112="","",[1]totrevprm!O112)</f>
        <v/>
      </c>
      <c r="P111" s="32">
        <v>430243383.43942541</v>
      </c>
      <c r="Q111" s="32">
        <v>193199833.6466977</v>
      </c>
      <c r="R111" s="63"/>
      <c r="V111" s="35"/>
      <c r="W111" s="55"/>
      <c r="X111" s="55"/>
      <c r="Y111" s="55"/>
      <c r="Z111" s="55"/>
    </row>
    <row r="112" spans="1:26">
      <c r="A112" s="47" t="s">
        <v>8</v>
      </c>
      <c r="B112" s="48" t="s">
        <v>133</v>
      </c>
      <c r="C112" s="49"/>
      <c r="D112" s="50">
        <v>2020</v>
      </c>
      <c r="E112" s="34">
        <v>2670538726</v>
      </c>
      <c r="F112" s="34">
        <v>5103597460</v>
      </c>
      <c r="G112" s="34">
        <v>4908168930</v>
      </c>
      <c r="H112" s="34">
        <v>0</v>
      </c>
      <c r="I112" s="52">
        <f t="shared" si="11"/>
        <v>12682305116</v>
      </c>
      <c r="J112" s="51">
        <v>-244</v>
      </c>
      <c r="K112" s="53">
        <f t="shared" si="10"/>
        <v>12682304872</v>
      </c>
      <c r="L112" s="57">
        <v>0</v>
      </c>
      <c r="M112" s="63" t="s">
        <v>132</v>
      </c>
      <c r="N112" s="63"/>
      <c r="O112" s="35" t="str">
        <f>IF([1]totrevprm!O113="","",[1]totrevprm!O113)</f>
        <v/>
      </c>
      <c r="P112" s="32">
        <v>432558745</v>
      </c>
      <c r="Q112" s="32">
        <v>191742996</v>
      </c>
      <c r="R112" s="63"/>
      <c r="V112" s="35"/>
      <c r="W112" s="55"/>
      <c r="X112" s="55"/>
      <c r="Y112" s="55"/>
      <c r="Z112" s="55"/>
    </row>
    <row r="113" spans="1:26">
      <c r="A113" s="47" t="s">
        <v>8</v>
      </c>
      <c r="B113" s="48" t="s">
        <v>133</v>
      </c>
      <c r="C113" s="49"/>
      <c r="D113" s="50">
        <v>2021</v>
      </c>
      <c r="E113" s="34">
        <v>2779804345</v>
      </c>
      <c r="F113" s="34">
        <v>5813906712</v>
      </c>
      <c r="G113" s="34">
        <v>4944287134</v>
      </c>
      <c r="H113" s="34">
        <v>0</v>
      </c>
      <c r="I113" s="52">
        <f t="shared" si="11"/>
        <v>13537998191</v>
      </c>
      <c r="J113" s="57">
        <v>-77606</v>
      </c>
      <c r="K113" s="53">
        <f t="shared" si="10"/>
        <v>13537920585</v>
      </c>
      <c r="L113" s="57">
        <v>0</v>
      </c>
      <c r="M113" s="63" t="s">
        <v>132</v>
      </c>
      <c r="N113" s="63"/>
      <c r="O113" s="35"/>
      <c r="P113" s="32">
        <v>444682779.86000001</v>
      </c>
      <c r="Q113" s="32">
        <v>200934380</v>
      </c>
      <c r="R113" s="63"/>
      <c r="V113" s="35"/>
      <c r="W113" s="55"/>
      <c r="X113" s="55"/>
      <c r="Y113" s="55"/>
      <c r="Z113" s="55"/>
    </row>
    <row r="114" spans="1:26">
      <c r="A114" s="47" t="s">
        <v>8</v>
      </c>
      <c r="B114" s="48" t="s">
        <v>133</v>
      </c>
      <c r="C114" s="49"/>
      <c r="D114" s="50">
        <v>2022</v>
      </c>
      <c r="E114" s="34">
        <v>2954184975</v>
      </c>
      <c r="F114" s="34">
        <v>8153212664</v>
      </c>
      <c r="G114" s="34">
        <v>5106152104</v>
      </c>
      <c r="H114" s="34">
        <v>0</v>
      </c>
      <c r="I114" s="52">
        <f t="shared" si="11"/>
        <v>16213549743</v>
      </c>
      <c r="J114" s="57">
        <v>-1220419</v>
      </c>
      <c r="K114" s="53">
        <f t="shared" si="10"/>
        <v>16212329324</v>
      </c>
      <c r="L114" s="57">
        <v>0</v>
      </c>
      <c r="M114" s="63" t="s">
        <v>132</v>
      </c>
      <c r="N114" s="63"/>
      <c r="O114" s="35"/>
      <c r="P114" s="57">
        <v>481823045</v>
      </c>
      <c r="Q114" s="57">
        <v>201279530</v>
      </c>
      <c r="R114" s="63"/>
      <c r="V114" s="35"/>
      <c r="W114" s="55"/>
      <c r="X114" s="55"/>
      <c r="Y114" s="55"/>
      <c r="Z114" s="55"/>
    </row>
    <row r="115" spans="1:26">
      <c r="A115" s="47" t="s">
        <v>8</v>
      </c>
      <c r="B115" s="48" t="s">
        <v>133</v>
      </c>
      <c r="C115" s="49"/>
      <c r="D115" s="50">
        <v>2023</v>
      </c>
      <c r="E115" s="34">
        <v>3034206378</v>
      </c>
      <c r="F115" s="34">
        <v>10616709622.521799</v>
      </c>
      <c r="G115" s="34">
        <v>5473256364.7299995</v>
      </c>
      <c r="H115" s="34">
        <v>0</v>
      </c>
      <c r="I115" s="52">
        <f t="shared" si="11"/>
        <v>19124172365.251801</v>
      </c>
      <c r="J115" s="57">
        <v>-136928</v>
      </c>
      <c r="K115" s="53">
        <f t="shared" si="10"/>
        <v>19124035437.251801</v>
      </c>
      <c r="L115" s="34">
        <v>0</v>
      </c>
      <c r="M115" s="63" t="s">
        <v>132</v>
      </c>
      <c r="N115" s="63"/>
      <c r="O115" s="35"/>
      <c r="P115" s="57">
        <v>538889606.51999998</v>
      </c>
      <c r="Q115" s="57">
        <v>198888043</v>
      </c>
      <c r="R115" s="63"/>
      <c r="V115" s="35"/>
      <c r="W115" s="55"/>
      <c r="X115" s="55"/>
      <c r="Y115" s="55"/>
      <c r="Z115" s="55"/>
    </row>
    <row r="116" spans="1:26">
      <c r="A116" s="47"/>
      <c r="B116" s="49"/>
      <c r="C116" s="49"/>
      <c r="E116" s="51"/>
      <c r="F116" s="51"/>
      <c r="G116" s="51"/>
      <c r="H116" s="51"/>
      <c r="I116" s="52"/>
      <c r="K116" s="59"/>
      <c r="L116" s="34"/>
      <c r="O116" s="35" t="str">
        <f>IF([1]totrevprm!O117="","",[1]totrevprm!O117)</f>
        <v/>
      </c>
    </row>
    <row r="117" spans="1:26">
      <c r="A117" s="47" t="s">
        <v>10</v>
      </c>
      <c r="B117" s="48" t="s">
        <v>135</v>
      </c>
      <c r="C117" s="49" t="s">
        <v>136</v>
      </c>
      <c r="D117" s="50">
        <v>1988</v>
      </c>
      <c r="E117" s="51">
        <v>403585594</v>
      </c>
      <c r="F117" s="51">
        <v>188657941</v>
      </c>
      <c r="G117" s="51">
        <v>660755540</v>
      </c>
      <c r="H117" s="51">
        <v>89549455</v>
      </c>
      <c r="I117" s="52">
        <f t="shared" si="11"/>
        <v>1342548530</v>
      </c>
      <c r="J117" s="51">
        <v>0</v>
      </c>
      <c r="K117" s="53">
        <f>SUM(I117:J117)</f>
        <v>1342548530</v>
      </c>
      <c r="L117" s="34">
        <v>0</v>
      </c>
      <c r="O117" s="35" t="str">
        <f>IF([1]totrevprm!O118="","",[1]totrevprm!O118)</f>
        <v/>
      </c>
    </row>
    <row r="118" spans="1:26">
      <c r="A118" s="47" t="s">
        <v>10</v>
      </c>
      <c r="B118" s="48" t="s">
        <v>135</v>
      </c>
      <c r="C118" s="49" t="s">
        <v>137</v>
      </c>
      <c r="D118" s="50">
        <v>1989</v>
      </c>
      <c r="E118" s="51">
        <v>389097958</v>
      </c>
      <c r="F118" s="51">
        <v>199354598</v>
      </c>
      <c r="G118" s="51">
        <v>716957257</v>
      </c>
      <c r="H118" s="51">
        <v>88768750</v>
      </c>
      <c r="I118" s="52">
        <f t="shared" si="11"/>
        <v>1394178563</v>
      </c>
      <c r="J118" s="51">
        <v>0</v>
      </c>
      <c r="K118" s="53">
        <f t="shared" ref="K118:K152" si="12">SUM(I118:J118)</f>
        <v>1394178563</v>
      </c>
      <c r="L118" s="34">
        <v>0</v>
      </c>
      <c r="O118" s="35" t="str">
        <f>IF([1]totrevprm!O119="","",[1]totrevprm!O119)</f>
        <v/>
      </c>
    </row>
    <row r="119" spans="1:26">
      <c r="A119" s="47" t="s">
        <v>10</v>
      </c>
      <c r="B119" s="48" t="s">
        <v>135</v>
      </c>
      <c r="C119" s="49" t="s">
        <v>138</v>
      </c>
      <c r="D119" s="50">
        <v>1990</v>
      </c>
      <c r="E119" s="51">
        <v>401230229</v>
      </c>
      <c r="F119" s="51">
        <v>224050808.16</v>
      </c>
      <c r="G119" s="51">
        <v>791102524</v>
      </c>
      <c r="H119" s="51">
        <v>83347994</v>
      </c>
      <c r="I119" s="52">
        <f t="shared" si="11"/>
        <v>1499731555.1599998</v>
      </c>
      <c r="J119" s="51">
        <v>0</v>
      </c>
      <c r="K119" s="53">
        <f t="shared" si="12"/>
        <v>1499731555.1599998</v>
      </c>
      <c r="L119" s="34">
        <v>0</v>
      </c>
      <c r="O119" s="35" t="str">
        <f>IF([1]totrevprm!O120="","",[1]totrevprm!O120)</f>
        <v/>
      </c>
    </row>
    <row r="120" spans="1:26">
      <c r="A120" s="47" t="s">
        <v>10</v>
      </c>
      <c r="B120" s="48" t="s">
        <v>135</v>
      </c>
      <c r="C120" s="49" t="s">
        <v>125</v>
      </c>
      <c r="D120" s="50">
        <v>1991</v>
      </c>
      <c r="E120" s="51">
        <v>477470898</v>
      </c>
      <c r="F120" s="51">
        <v>200132968</v>
      </c>
      <c r="G120" s="51">
        <v>820348714</v>
      </c>
      <c r="H120" s="51">
        <v>116564832</v>
      </c>
      <c r="I120" s="52">
        <f t="shared" si="11"/>
        <v>1614517412</v>
      </c>
      <c r="J120" s="51">
        <v>0</v>
      </c>
      <c r="K120" s="53">
        <f t="shared" si="12"/>
        <v>1614517412</v>
      </c>
      <c r="L120" s="34">
        <v>0</v>
      </c>
      <c r="O120" s="35" t="str">
        <f>IF([1]totrevprm!O121="","",[1]totrevprm!O121)</f>
        <v/>
      </c>
    </row>
    <row r="121" spans="1:26">
      <c r="A121" s="47" t="s">
        <v>10</v>
      </c>
      <c r="B121" s="48" t="s">
        <v>135</v>
      </c>
      <c r="C121" s="49" t="s">
        <v>125</v>
      </c>
      <c r="D121" s="50">
        <v>1992</v>
      </c>
      <c r="E121" s="51">
        <v>519815865</v>
      </c>
      <c r="F121" s="51">
        <v>256497944.80000001</v>
      </c>
      <c r="G121" s="51">
        <v>870503940</v>
      </c>
      <c r="H121" s="51">
        <v>97100599</v>
      </c>
      <c r="I121" s="52">
        <f t="shared" si="11"/>
        <v>1743918348.8</v>
      </c>
      <c r="J121" s="51">
        <v>0</v>
      </c>
      <c r="K121" s="53">
        <f t="shared" si="12"/>
        <v>1743918348.8</v>
      </c>
      <c r="L121" s="34">
        <v>0</v>
      </c>
      <c r="O121" s="35" t="str">
        <f>IF([1]totrevprm!O122="","",[1]totrevprm!O122)</f>
        <v/>
      </c>
    </row>
    <row r="122" spans="1:26">
      <c r="A122" s="47" t="s">
        <v>10</v>
      </c>
      <c r="B122" s="48" t="s">
        <v>135</v>
      </c>
      <c r="C122" s="49" t="s">
        <v>125</v>
      </c>
      <c r="D122" s="50">
        <v>1993</v>
      </c>
      <c r="E122" s="51">
        <v>538560400</v>
      </c>
      <c r="F122" s="51">
        <v>202989051</v>
      </c>
      <c r="G122" s="51">
        <v>934145868</v>
      </c>
      <c r="H122" s="51">
        <v>101590201</v>
      </c>
      <c r="I122" s="52">
        <f t="shared" si="11"/>
        <v>1777285520</v>
      </c>
      <c r="J122" s="51">
        <v>0</v>
      </c>
      <c r="K122" s="53">
        <f t="shared" si="12"/>
        <v>1777285520</v>
      </c>
      <c r="L122" s="34">
        <v>0</v>
      </c>
      <c r="O122" s="35" t="str">
        <f>IF([1]totrevprm!O123="","",[1]totrevprm!O123)</f>
        <v/>
      </c>
    </row>
    <row r="123" spans="1:26">
      <c r="A123" s="47" t="s">
        <v>10</v>
      </c>
      <c r="B123" s="48" t="s">
        <v>135</v>
      </c>
      <c r="C123" s="49" t="s">
        <v>125</v>
      </c>
      <c r="D123" s="50">
        <v>1994</v>
      </c>
      <c r="E123" s="51">
        <v>684050813</v>
      </c>
      <c r="F123" s="51">
        <v>270384983</v>
      </c>
      <c r="G123" s="51">
        <v>938798293</v>
      </c>
      <c r="H123" s="51">
        <v>97199515</v>
      </c>
      <c r="I123" s="52">
        <f t="shared" si="11"/>
        <v>1990433604</v>
      </c>
      <c r="J123" s="51">
        <v>0</v>
      </c>
      <c r="K123" s="53">
        <f t="shared" si="12"/>
        <v>1990433604</v>
      </c>
      <c r="L123" s="34">
        <v>0</v>
      </c>
      <c r="O123" s="35" t="str">
        <f>IF([1]totrevprm!O124="","",[1]totrevprm!O124)</f>
        <v/>
      </c>
    </row>
    <row r="124" spans="1:26">
      <c r="A124" s="47" t="s">
        <v>10</v>
      </c>
      <c r="B124" s="48" t="s">
        <v>135</v>
      </c>
      <c r="C124" s="49" t="s">
        <v>125</v>
      </c>
      <c r="D124" s="50">
        <v>1995</v>
      </c>
      <c r="E124" s="51">
        <v>707862793</v>
      </c>
      <c r="F124" s="51">
        <v>264823669</v>
      </c>
      <c r="G124" s="51">
        <v>997473403</v>
      </c>
      <c r="H124" s="51">
        <v>100491974</v>
      </c>
      <c r="I124" s="52">
        <f t="shared" si="11"/>
        <v>2070651839</v>
      </c>
      <c r="J124" s="51">
        <v>0</v>
      </c>
      <c r="K124" s="53">
        <f t="shared" si="12"/>
        <v>2070651839</v>
      </c>
      <c r="L124" s="34">
        <v>0</v>
      </c>
      <c r="O124" s="35" t="str">
        <f>IF([1]totrevprm!O125="","",[1]totrevprm!O125)</f>
        <v/>
      </c>
    </row>
    <row r="125" spans="1:26">
      <c r="A125" s="47" t="s">
        <v>10</v>
      </c>
      <c r="B125" s="48" t="s">
        <v>135</v>
      </c>
      <c r="C125" s="49" t="s">
        <v>125</v>
      </c>
      <c r="D125" s="50">
        <v>1996</v>
      </c>
      <c r="E125" s="51">
        <v>656253210</v>
      </c>
      <c r="F125" s="51">
        <v>260552792</v>
      </c>
      <c r="G125" s="51">
        <v>1015805406</v>
      </c>
      <c r="H125" s="51">
        <v>101852660</v>
      </c>
      <c r="I125" s="52">
        <f t="shared" si="11"/>
        <v>2034464068</v>
      </c>
      <c r="J125" s="51">
        <v>0</v>
      </c>
      <c r="K125" s="53">
        <f t="shared" si="12"/>
        <v>2034464068</v>
      </c>
      <c r="L125" s="34">
        <v>0</v>
      </c>
      <c r="O125" s="35" t="str">
        <f>IF([1]totrevprm!O126="","",[1]totrevprm!O126)</f>
        <v/>
      </c>
    </row>
    <row r="126" spans="1:26">
      <c r="A126" s="47" t="s">
        <v>10</v>
      </c>
      <c r="B126" s="48" t="s">
        <v>135</v>
      </c>
      <c r="C126" s="49" t="s">
        <v>139</v>
      </c>
      <c r="D126" s="50">
        <v>1997</v>
      </c>
      <c r="E126" s="51">
        <v>620263360</v>
      </c>
      <c r="F126" s="51">
        <v>314827473</v>
      </c>
      <c r="G126" s="51">
        <v>986732375</v>
      </c>
      <c r="H126" s="51">
        <v>121341074</v>
      </c>
      <c r="I126" s="52">
        <f t="shared" si="11"/>
        <v>2043164282</v>
      </c>
      <c r="J126" s="51">
        <v>0</v>
      </c>
      <c r="K126" s="53">
        <f t="shared" si="12"/>
        <v>2043164282</v>
      </c>
      <c r="L126" s="34">
        <v>0</v>
      </c>
      <c r="O126" s="35" t="str">
        <f>IF([1]totrevprm!O127="","",[1]totrevprm!O127)</f>
        <v/>
      </c>
    </row>
    <row r="127" spans="1:26">
      <c r="A127" s="47" t="s">
        <v>10</v>
      </c>
      <c r="B127" s="48" t="s">
        <v>135</v>
      </c>
      <c r="C127" s="49" t="s">
        <v>140</v>
      </c>
      <c r="D127" s="50">
        <v>1998</v>
      </c>
      <c r="E127" s="51">
        <v>596902987</v>
      </c>
      <c r="F127" s="51">
        <v>391333115</v>
      </c>
      <c r="G127" s="51">
        <v>991468701</v>
      </c>
      <c r="H127" s="51">
        <v>15368342</v>
      </c>
      <c r="I127" s="52">
        <f t="shared" si="11"/>
        <v>1995073145</v>
      </c>
      <c r="J127" s="51">
        <v>0</v>
      </c>
      <c r="K127" s="53">
        <f t="shared" si="12"/>
        <v>1995073145</v>
      </c>
      <c r="L127" s="34">
        <v>11381553</v>
      </c>
      <c r="M127" s="61" t="s">
        <v>129</v>
      </c>
      <c r="O127" s="35" t="str">
        <f>IF([1]totrevprm!O128="","",[1]totrevprm!O128)</f>
        <v/>
      </c>
    </row>
    <row r="128" spans="1:26">
      <c r="A128" s="47" t="s">
        <v>10</v>
      </c>
      <c r="B128" s="48" t="s">
        <v>135</v>
      </c>
      <c r="C128" s="49" t="s">
        <v>125</v>
      </c>
      <c r="D128" s="50">
        <v>1999</v>
      </c>
      <c r="E128" s="51">
        <v>595238824</v>
      </c>
      <c r="F128" s="51">
        <v>564853228</v>
      </c>
      <c r="G128" s="51">
        <v>1080611824</v>
      </c>
      <c r="H128" s="51">
        <v>5046298</v>
      </c>
      <c r="I128" s="52">
        <f t="shared" si="11"/>
        <v>2245750174</v>
      </c>
      <c r="J128" s="51">
        <v>0</v>
      </c>
      <c r="K128" s="53">
        <f t="shared" si="12"/>
        <v>2245750174</v>
      </c>
      <c r="L128" s="34">
        <v>10139684</v>
      </c>
      <c r="M128" s="61" t="s">
        <v>129</v>
      </c>
      <c r="O128" s="35" t="str">
        <f>IF([1]totrevprm!O129="","",[1]totrevprm!O129)</f>
        <v/>
      </c>
    </row>
    <row r="129" spans="1:26">
      <c r="A129" s="47" t="s">
        <v>10</v>
      </c>
      <c r="B129" s="48" t="s">
        <v>135</v>
      </c>
      <c r="C129" s="49" t="s">
        <v>125</v>
      </c>
      <c r="D129" s="50">
        <v>2000</v>
      </c>
      <c r="E129" s="51">
        <v>605102651</v>
      </c>
      <c r="F129" s="51">
        <v>450103841</v>
      </c>
      <c r="G129" s="51">
        <v>1155058552</v>
      </c>
      <c r="H129" s="51">
        <v>13020484</v>
      </c>
      <c r="I129" s="52">
        <f t="shared" si="11"/>
        <v>2223285528</v>
      </c>
      <c r="J129" s="51">
        <v>0</v>
      </c>
      <c r="K129" s="53">
        <f t="shared" si="12"/>
        <v>2223285528</v>
      </c>
      <c r="L129" s="34">
        <v>11349582</v>
      </c>
      <c r="M129" s="61" t="s">
        <v>129</v>
      </c>
      <c r="O129" s="35" t="str">
        <f>IF([1]totrevprm!O130="","",[1]totrevprm!O130)</f>
        <v/>
      </c>
      <c r="V129" s="35" t="s">
        <v>135</v>
      </c>
      <c r="W129" s="55">
        <v>192662</v>
      </c>
      <c r="X129" s="55">
        <v>3055889</v>
      </c>
      <c r="Y129" s="55">
        <v>11172987</v>
      </c>
      <c r="Z129" s="55">
        <v>0</v>
      </c>
    </row>
    <row r="130" spans="1:26">
      <c r="A130" s="47" t="s">
        <v>10</v>
      </c>
      <c r="B130" s="48" t="s">
        <v>135</v>
      </c>
      <c r="C130" s="49" t="s">
        <v>125</v>
      </c>
      <c r="D130" s="50">
        <v>2001</v>
      </c>
      <c r="E130" s="51">
        <v>659858807</v>
      </c>
      <c r="F130" s="51">
        <v>649078022.77999902</v>
      </c>
      <c r="G130" s="51">
        <v>1304080389</v>
      </c>
      <c r="H130" s="51">
        <v>16444055</v>
      </c>
      <c r="I130" s="52">
        <f t="shared" si="11"/>
        <v>2629461273.7799988</v>
      </c>
      <c r="J130" s="51">
        <v>0</v>
      </c>
      <c r="K130" s="53">
        <f t="shared" si="12"/>
        <v>2629461273.7799988</v>
      </c>
      <c r="L130" s="32">
        <v>9343242</v>
      </c>
      <c r="M130" s="61" t="s">
        <v>129</v>
      </c>
      <c r="O130" s="35" t="str">
        <f>IF([1]totrevprm!O131="","",[1]totrevprm!O131)</f>
        <v/>
      </c>
      <c r="V130" s="35"/>
      <c r="W130" s="55"/>
      <c r="X130" s="55"/>
      <c r="Y130" s="55"/>
      <c r="Z130" s="55"/>
    </row>
    <row r="131" spans="1:26">
      <c r="A131" s="47" t="s">
        <v>10</v>
      </c>
      <c r="B131" s="48" t="s">
        <v>135</v>
      </c>
      <c r="C131" s="49" t="s">
        <v>125</v>
      </c>
      <c r="D131" s="50">
        <v>2002</v>
      </c>
      <c r="E131" s="51">
        <v>702625994</v>
      </c>
      <c r="F131" s="51">
        <v>946958659</v>
      </c>
      <c r="G131" s="51">
        <v>1393730603</v>
      </c>
      <c r="H131" s="51">
        <v>21180324</v>
      </c>
      <c r="I131" s="52">
        <f t="shared" si="11"/>
        <v>3064495580</v>
      </c>
      <c r="J131" s="51">
        <v>0</v>
      </c>
      <c r="K131" s="53">
        <f t="shared" si="12"/>
        <v>3064495580</v>
      </c>
      <c r="L131" s="32">
        <v>6304586</v>
      </c>
      <c r="M131" s="61" t="s">
        <v>129</v>
      </c>
      <c r="O131" s="35" t="str">
        <f>IF([1]totrevprm!O132="","",[1]totrevprm!O132)</f>
        <v/>
      </c>
      <c r="V131" s="35"/>
      <c r="W131" s="55"/>
      <c r="X131" s="55"/>
      <c r="Y131" s="55"/>
      <c r="Z131" s="55"/>
    </row>
    <row r="132" spans="1:26">
      <c r="A132" s="47" t="s">
        <v>10</v>
      </c>
      <c r="B132" s="48" t="s">
        <v>135</v>
      </c>
      <c r="C132" s="49" t="s">
        <v>125</v>
      </c>
      <c r="D132" s="50">
        <v>2003</v>
      </c>
      <c r="E132" s="56">
        <v>720689870</v>
      </c>
      <c r="F132" s="56">
        <v>890625150</v>
      </c>
      <c r="G132" s="56">
        <v>1453398803</v>
      </c>
      <c r="H132" s="56">
        <v>19635793</v>
      </c>
      <c r="I132" s="52">
        <f t="shared" si="11"/>
        <v>3084349616</v>
      </c>
      <c r="J132" s="51">
        <v>0</v>
      </c>
      <c r="K132" s="53">
        <f t="shared" si="12"/>
        <v>3084349616</v>
      </c>
      <c r="L132" s="32">
        <v>9111449</v>
      </c>
      <c r="M132" s="61" t="s">
        <v>129</v>
      </c>
      <c r="O132" s="35" t="str">
        <f>IF([1]totrevprm!O133="","",[1]totrevprm!O133)</f>
        <v/>
      </c>
      <c r="V132" s="35"/>
      <c r="W132" s="55"/>
      <c r="X132" s="55"/>
      <c r="Y132" s="55"/>
      <c r="Z132" s="55"/>
    </row>
    <row r="133" spans="1:26">
      <c r="A133" s="47" t="s">
        <v>10</v>
      </c>
      <c r="B133" s="48" t="s">
        <v>135</v>
      </c>
      <c r="C133" s="49" t="s">
        <v>125</v>
      </c>
      <c r="D133" s="50">
        <v>2004</v>
      </c>
      <c r="E133" s="56">
        <v>749357414</v>
      </c>
      <c r="F133" s="56">
        <v>727020106</v>
      </c>
      <c r="G133" s="56">
        <v>1520277078</v>
      </c>
      <c r="H133" s="56">
        <v>16411295</v>
      </c>
      <c r="I133" s="52">
        <f t="shared" si="11"/>
        <v>3013065893</v>
      </c>
      <c r="J133" s="51">
        <v>0</v>
      </c>
      <c r="K133" s="53">
        <f t="shared" si="12"/>
        <v>3013065893</v>
      </c>
      <c r="L133" s="32">
        <v>25192022</v>
      </c>
      <c r="M133" s="61" t="s">
        <v>129</v>
      </c>
      <c r="O133" s="35" t="str">
        <f>IF([1]totrevprm!O134="","",[1]totrevprm!O134)</f>
        <v/>
      </c>
      <c r="V133" s="35"/>
      <c r="W133" s="55"/>
      <c r="X133" s="55"/>
      <c r="Y133" s="55"/>
      <c r="Z133" s="55"/>
    </row>
    <row r="134" spans="1:26">
      <c r="A134" s="47" t="s">
        <v>10</v>
      </c>
      <c r="B134" s="48" t="s">
        <v>135</v>
      </c>
      <c r="C134" s="49"/>
      <c r="D134" s="50">
        <v>2005</v>
      </c>
      <c r="E134" s="56">
        <v>744613906</v>
      </c>
      <c r="F134" s="56">
        <v>806403405</v>
      </c>
      <c r="G134" s="56">
        <v>1609434976.99</v>
      </c>
      <c r="H134" s="56">
        <v>22475838</v>
      </c>
      <c r="I134" s="52">
        <f t="shared" si="11"/>
        <v>3182928125.9899998</v>
      </c>
      <c r="J134" s="51">
        <v>0</v>
      </c>
      <c r="K134" s="53">
        <f t="shared" si="12"/>
        <v>3182928125.9899998</v>
      </c>
      <c r="L134" s="32">
        <v>17230094</v>
      </c>
      <c r="M134" s="61" t="s">
        <v>129</v>
      </c>
      <c r="O134" s="35" t="str">
        <f>IF([1]totrevprm!O135="","",[1]totrevprm!O135)</f>
        <v/>
      </c>
      <c r="V134" s="35"/>
      <c r="W134" s="55"/>
      <c r="X134" s="55"/>
      <c r="Y134" s="55"/>
      <c r="Z134" s="55"/>
    </row>
    <row r="135" spans="1:26">
      <c r="A135" s="47" t="s">
        <v>10</v>
      </c>
      <c r="B135" s="48" t="s">
        <v>135</v>
      </c>
      <c r="C135" s="49"/>
      <c r="D135" s="50">
        <v>2006</v>
      </c>
      <c r="E135" s="34">
        <v>780217180</v>
      </c>
      <c r="F135" s="34">
        <v>865121851</v>
      </c>
      <c r="G135" s="34">
        <v>1799991112</v>
      </c>
      <c r="H135" s="34">
        <v>16724420</v>
      </c>
      <c r="I135" s="52">
        <f t="shared" si="11"/>
        <v>3462054563</v>
      </c>
      <c r="J135" s="51">
        <v>0</v>
      </c>
      <c r="K135" s="53">
        <f t="shared" si="12"/>
        <v>3462054563</v>
      </c>
      <c r="L135" s="32">
        <v>12280436</v>
      </c>
      <c r="M135" s="61" t="s">
        <v>129</v>
      </c>
      <c r="O135" s="35" t="str">
        <f>IF([1]totrevprm!O136="","",[1]totrevprm!O136)</f>
        <v/>
      </c>
      <c r="V135" s="35"/>
      <c r="W135" s="55"/>
      <c r="X135" s="55"/>
      <c r="Y135" s="55"/>
      <c r="Z135" s="55"/>
    </row>
    <row r="136" spans="1:26">
      <c r="A136" s="47" t="s">
        <v>10</v>
      </c>
      <c r="B136" s="48" t="s">
        <v>135</v>
      </c>
      <c r="C136" s="49"/>
      <c r="D136" s="50">
        <v>2007</v>
      </c>
      <c r="E136" s="34">
        <v>815302125</v>
      </c>
      <c r="F136" s="34">
        <v>943373344</v>
      </c>
      <c r="G136" s="34">
        <v>2039235950</v>
      </c>
      <c r="H136" s="34">
        <v>25474886</v>
      </c>
      <c r="I136" s="52">
        <f t="shared" si="11"/>
        <v>3823386305</v>
      </c>
      <c r="J136" s="51">
        <v>0</v>
      </c>
      <c r="K136" s="53">
        <f t="shared" si="12"/>
        <v>3823386305</v>
      </c>
      <c r="L136" s="32">
        <v>10357768</v>
      </c>
      <c r="M136" s="61" t="s">
        <v>129</v>
      </c>
      <c r="O136" s="35" t="str">
        <f>IF([1]totrevprm!O137="","",[1]totrevprm!O137)</f>
        <v/>
      </c>
      <c r="V136" s="35"/>
      <c r="W136" s="55"/>
      <c r="X136" s="55"/>
      <c r="Y136" s="55"/>
      <c r="Z136" s="55"/>
    </row>
    <row r="137" spans="1:26">
      <c r="A137" s="47" t="s">
        <v>10</v>
      </c>
      <c r="B137" s="48" t="s">
        <v>135</v>
      </c>
      <c r="C137" s="49"/>
      <c r="D137" s="50">
        <v>2008</v>
      </c>
      <c r="E137" s="34">
        <v>825230520</v>
      </c>
      <c r="F137" s="34">
        <v>1202242267</v>
      </c>
      <c r="G137" s="34">
        <v>2147823072</v>
      </c>
      <c r="H137" s="34">
        <v>16744074</v>
      </c>
      <c r="I137" s="52">
        <f t="shared" si="11"/>
        <v>4192039933</v>
      </c>
      <c r="J137" s="51">
        <v>0</v>
      </c>
      <c r="K137" s="53">
        <f t="shared" si="12"/>
        <v>4192039933</v>
      </c>
      <c r="L137" s="32">
        <v>21787122</v>
      </c>
      <c r="M137" s="61" t="s">
        <v>129</v>
      </c>
      <c r="O137" s="35" t="str">
        <f>IF([1]totrevprm!O138="","",[1]totrevprm!O138)</f>
        <v/>
      </c>
      <c r="V137" s="35"/>
      <c r="W137" s="55"/>
      <c r="X137" s="55"/>
      <c r="Y137" s="55"/>
      <c r="Z137" s="55"/>
    </row>
    <row r="138" spans="1:26">
      <c r="A138" s="47" t="s">
        <v>10</v>
      </c>
      <c r="B138" s="48" t="s">
        <v>135</v>
      </c>
      <c r="C138" s="49"/>
      <c r="D138" s="50">
        <v>2009</v>
      </c>
      <c r="E138" s="34">
        <v>885310566</v>
      </c>
      <c r="F138" s="34">
        <v>1153293201</v>
      </c>
      <c r="G138" s="34">
        <v>2232342344</v>
      </c>
      <c r="H138" s="34">
        <v>29223951</v>
      </c>
      <c r="I138" s="52">
        <f t="shared" si="11"/>
        <v>4300170062</v>
      </c>
      <c r="J138" s="51">
        <v>0</v>
      </c>
      <c r="K138" s="53">
        <f t="shared" si="12"/>
        <v>4300170062</v>
      </c>
      <c r="L138" s="32">
        <v>21550471</v>
      </c>
      <c r="M138" s="61" t="s">
        <v>129</v>
      </c>
      <c r="O138" s="35" t="str">
        <f>IF([1]totrevprm!O139="","",[1]totrevprm!O139)</f>
        <v/>
      </c>
      <c r="V138" s="35"/>
      <c r="W138" s="55"/>
      <c r="X138" s="55"/>
      <c r="Y138" s="55"/>
      <c r="Z138" s="55"/>
    </row>
    <row r="139" spans="1:26">
      <c r="A139" s="47" t="s">
        <v>10</v>
      </c>
      <c r="B139" s="48" t="s">
        <v>135</v>
      </c>
      <c r="C139" s="49"/>
      <c r="D139" s="50">
        <v>2010</v>
      </c>
      <c r="E139" s="34">
        <v>897304304</v>
      </c>
      <c r="F139" s="34">
        <v>924235255</v>
      </c>
      <c r="G139" s="34">
        <v>2314383786</v>
      </c>
      <c r="H139" s="34">
        <v>16989914</v>
      </c>
      <c r="I139" s="52">
        <f t="shared" si="11"/>
        <v>4152913259</v>
      </c>
      <c r="J139" s="51">
        <v>0</v>
      </c>
      <c r="K139" s="53">
        <f t="shared" si="12"/>
        <v>4152913259</v>
      </c>
      <c r="L139" s="32">
        <v>37873210</v>
      </c>
      <c r="M139" s="61" t="s">
        <v>129</v>
      </c>
      <c r="O139" s="35" t="str">
        <f>IF([1]totrevprm!O140="","",[1]totrevprm!O140)</f>
        <v/>
      </c>
      <c r="V139" s="35"/>
      <c r="W139" s="55"/>
      <c r="X139" s="55"/>
      <c r="Y139" s="55"/>
      <c r="Z139" s="55"/>
    </row>
    <row r="140" spans="1:26">
      <c r="A140" s="47" t="s">
        <v>10</v>
      </c>
      <c r="B140" s="48" t="s">
        <v>135</v>
      </c>
      <c r="C140" s="49"/>
      <c r="D140" s="50">
        <v>2011</v>
      </c>
      <c r="E140" s="34">
        <v>912378715</v>
      </c>
      <c r="F140" s="34">
        <v>1028003188</v>
      </c>
      <c r="G140" s="34">
        <v>2365102357.6900001</v>
      </c>
      <c r="H140" s="34">
        <v>25301859</v>
      </c>
      <c r="I140" s="52">
        <f t="shared" si="11"/>
        <v>4330786119.6900005</v>
      </c>
      <c r="J140" s="51">
        <v>0</v>
      </c>
      <c r="K140" s="53">
        <f t="shared" si="12"/>
        <v>4330786119.6900005</v>
      </c>
      <c r="L140" s="32">
        <v>49107552</v>
      </c>
      <c r="M140" s="61" t="s">
        <v>129</v>
      </c>
      <c r="O140" s="35" t="str">
        <f>IF([1]totrevprm!O141="","",[1]totrevprm!O141)</f>
        <v/>
      </c>
      <c r="V140" s="35"/>
      <c r="W140" s="55"/>
      <c r="X140" s="55"/>
      <c r="Y140" s="55"/>
      <c r="Z140" s="55"/>
    </row>
    <row r="141" spans="1:26">
      <c r="A141" s="47" t="s">
        <v>10</v>
      </c>
      <c r="B141" s="48" t="s">
        <v>135</v>
      </c>
      <c r="C141" s="49"/>
      <c r="D141" s="50">
        <v>2012</v>
      </c>
      <c r="E141" s="34">
        <v>1009296267</v>
      </c>
      <c r="F141" s="34">
        <v>1084481312</v>
      </c>
      <c r="G141" s="34">
        <v>2393160347</v>
      </c>
      <c r="H141" s="34">
        <v>23387728</v>
      </c>
      <c r="I141" s="52">
        <f t="shared" si="11"/>
        <v>4510325654</v>
      </c>
      <c r="J141" s="51">
        <v>0</v>
      </c>
      <c r="K141" s="53">
        <f t="shared" si="12"/>
        <v>4510325654</v>
      </c>
      <c r="L141" s="32">
        <v>35215131</v>
      </c>
      <c r="M141" s="61" t="s">
        <v>129</v>
      </c>
      <c r="O141" s="35" t="str">
        <f>IF([1]totrevprm!O142="","",[1]totrevprm!O142)</f>
        <v/>
      </c>
      <c r="V141" s="35"/>
      <c r="W141" s="55"/>
      <c r="X141" s="55"/>
      <c r="Y141" s="55"/>
      <c r="Z141" s="55"/>
    </row>
    <row r="142" spans="1:26">
      <c r="A142" s="47" t="s">
        <v>10</v>
      </c>
      <c r="B142" s="48" t="s">
        <v>135</v>
      </c>
      <c r="C142" s="49"/>
      <c r="D142" s="50">
        <v>2013</v>
      </c>
      <c r="E142" s="34">
        <v>1034811779</v>
      </c>
      <c r="F142" s="34">
        <v>980225329</v>
      </c>
      <c r="G142" s="34">
        <v>1946751826</v>
      </c>
      <c r="H142" s="34">
        <v>55737640</v>
      </c>
      <c r="I142" s="52">
        <f t="shared" si="11"/>
        <v>4017526574</v>
      </c>
      <c r="J142" s="51">
        <v>0</v>
      </c>
      <c r="K142" s="53">
        <f t="shared" si="12"/>
        <v>4017526574</v>
      </c>
      <c r="L142" s="32">
        <v>29692575</v>
      </c>
      <c r="M142" s="61" t="s">
        <v>129</v>
      </c>
      <c r="O142" s="35" t="str">
        <f>IF([1]totrevprm!O143="","",[1]totrevprm!O143)</f>
        <v/>
      </c>
      <c r="V142" s="35"/>
      <c r="W142" s="55"/>
      <c r="X142" s="55"/>
      <c r="Y142" s="55"/>
      <c r="Z142" s="55"/>
    </row>
    <row r="143" spans="1:26">
      <c r="A143" s="47" t="s">
        <v>10</v>
      </c>
      <c r="B143" s="48" t="s">
        <v>135</v>
      </c>
      <c r="C143" s="49"/>
      <c r="D143" s="58">
        <v>2014</v>
      </c>
      <c r="E143" s="34">
        <v>1019641413</v>
      </c>
      <c r="F143" s="34">
        <v>1127031741</v>
      </c>
      <c r="G143" s="34">
        <v>2645994550.3899999</v>
      </c>
      <c r="H143" s="34">
        <v>15016515</v>
      </c>
      <c r="I143" s="52">
        <f t="shared" si="11"/>
        <v>4807684219.3899994</v>
      </c>
      <c r="J143" s="51">
        <v>0</v>
      </c>
      <c r="K143" s="53">
        <f t="shared" si="12"/>
        <v>4807684219.3899994</v>
      </c>
      <c r="L143" s="34">
        <v>85920395</v>
      </c>
      <c r="M143" s="61" t="s">
        <v>129</v>
      </c>
      <c r="O143" s="35" t="str">
        <f>IF([1]totrevprm!O144="","",[1]totrevprm!O144)</f>
        <v/>
      </c>
      <c r="V143" s="35"/>
      <c r="W143" s="55"/>
      <c r="X143" s="55"/>
      <c r="Y143" s="55"/>
      <c r="Z143" s="55"/>
    </row>
    <row r="144" spans="1:26">
      <c r="A144" s="47" t="s">
        <v>10</v>
      </c>
      <c r="B144" s="48" t="s">
        <v>135</v>
      </c>
      <c r="C144" s="49"/>
      <c r="D144" s="58">
        <v>2015</v>
      </c>
      <c r="E144" s="34">
        <v>1070587640</v>
      </c>
      <c r="F144" s="34">
        <v>1168587604</v>
      </c>
      <c r="G144" s="34">
        <v>2953937396</v>
      </c>
      <c r="H144" s="34">
        <v>14850972</v>
      </c>
      <c r="I144" s="52">
        <f t="shared" si="11"/>
        <v>5207963612</v>
      </c>
      <c r="J144" s="51">
        <v>0</v>
      </c>
      <c r="K144" s="53">
        <f t="shared" si="12"/>
        <v>5207963612</v>
      </c>
      <c r="L144" s="34">
        <v>68885894</v>
      </c>
      <c r="M144" s="61" t="s">
        <v>129</v>
      </c>
      <c r="O144" s="35" t="str">
        <f>IF([1]totrevprm!O145="","",[1]totrevprm!O145)</f>
        <v/>
      </c>
      <c r="P144" s="32">
        <v>183374596.95692837</v>
      </c>
      <c r="Q144" s="32">
        <v>61395267.390000001</v>
      </c>
      <c r="V144" s="35"/>
      <c r="W144" s="55"/>
      <c r="X144" s="55"/>
      <c r="Y144" s="55"/>
      <c r="Z144" s="55"/>
    </row>
    <row r="145" spans="1:26">
      <c r="A145" s="47" t="s">
        <v>10</v>
      </c>
      <c r="B145" s="48" t="s">
        <v>135</v>
      </c>
      <c r="C145" s="49"/>
      <c r="D145" s="58">
        <v>2016</v>
      </c>
      <c r="E145" s="34">
        <v>1137379677</v>
      </c>
      <c r="F145" s="34">
        <v>1206785873</v>
      </c>
      <c r="G145" s="34">
        <v>3289288864</v>
      </c>
      <c r="H145" s="34">
        <v>22343329</v>
      </c>
      <c r="I145" s="52">
        <f t="shared" si="11"/>
        <v>5655797743</v>
      </c>
      <c r="J145" s="51">
        <v>0</v>
      </c>
      <c r="K145" s="53">
        <f t="shared" si="12"/>
        <v>5655797743</v>
      </c>
      <c r="L145" s="34">
        <v>43000777</v>
      </c>
      <c r="M145" s="61" t="s">
        <v>129</v>
      </c>
      <c r="O145" s="35" t="str">
        <f>IF([1]totrevprm!O146="","",[1]totrevprm!O146)</f>
        <v/>
      </c>
      <c r="P145" s="32">
        <v>189563914.52415025</v>
      </c>
      <c r="Q145" s="32">
        <v>61789765.259999998</v>
      </c>
      <c r="V145" s="35"/>
      <c r="W145" s="55"/>
      <c r="X145" s="55"/>
      <c r="Y145" s="55"/>
      <c r="Z145" s="55"/>
    </row>
    <row r="146" spans="1:26">
      <c r="A146" s="47" t="s">
        <v>10</v>
      </c>
      <c r="B146" s="48" t="s">
        <v>135</v>
      </c>
      <c r="C146" s="49"/>
      <c r="D146" s="58">
        <v>2017</v>
      </c>
      <c r="E146" s="34">
        <v>1080643343</v>
      </c>
      <c r="F146" s="34">
        <v>1180563610</v>
      </c>
      <c r="G146" s="34">
        <v>3531212599.4400001</v>
      </c>
      <c r="H146" s="34">
        <v>17218454</v>
      </c>
      <c r="I146" s="52">
        <f t="shared" si="11"/>
        <v>5809638006.4400005</v>
      </c>
      <c r="J146" s="51">
        <v>0</v>
      </c>
      <c r="K146" s="53">
        <f t="shared" si="12"/>
        <v>5809638006.4400005</v>
      </c>
      <c r="L146" s="57">
        <v>51758920</v>
      </c>
      <c r="M146" s="61" t="s">
        <v>129</v>
      </c>
      <c r="O146" s="35" t="str">
        <f>IF([1]totrevprm!O147="","",[1]totrevprm!O147)</f>
        <v/>
      </c>
      <c r="P146" s="32">
        <v>196168077.19878605</v>
      </c>
      <c r="Q146" s="32">
        <v>59144519.25</v>
      </c>
      <c r="V146" s="35"/>
      <c r="W146" s="55"/>
      <c r="X146" s="55"/>
      <c r="Y146" s="55"/>
      <c r="Z146" s="55"/>
    </row>
    <row r="147" spans="1:26">
      <c r="A147" s="47" t="s">
        <v>10</v>
      </c>
      <c r="B147" s="48" t="s">
        <v>135</v>
      </c>
      <c r="C147" s="49"/>
      <c r="D147" s="58">
        <v>2018</v>
      </c>
      <c r="E147" s="34">
        <v>1107321111</v>
      </c>
      <c r="F147" s="34">
        <v>1417710063</v>
      </c>
      <c r="G147" s="34">
        <v>3669153013.1700001</v>
      </c>
      <c r="H147" s="86">
        <v>-147776</v>
      </c>
      <c r="I147" s="52">
        <f t="shared" si="11"/>
        <v>6194036411.1700001</v>
      </c>
      <c r="J147" s="51">
        <v>0</v>
      </c>
      <c r="K147" s="53">
        <f t="shared" si="12"/>
        <v>6194036411.1700001</v>
      </c>
      <c r="L147" s="57">
        <v>50220999</v>
      </c>
      <c r="M147" s="61" t="s">
        <v>129</v>
      </c>
      <c r="O147" s="35" t="str">
        <f>IF([1]totrevprm!O148="","",[1]totrevprm!O148)</f>
        <v/>
      </c>
      <c r="P147" s="32">
        <v>197722518.13731039</v>
      </c>
      <c r="Q147" s="32">
        <v>59929863.251055397</v>
      </c>
      <c r="V147" s="35"/>
      <c r="W147" s="55"/>
      <c r="X147" s="55"/>
      <c r="Y147" s="55"/>
      <c r="Z147" s="55"/>
    </row>
    <row r="148" spans="1:26">
      <c r="A148" s="47" t="s">
        <v>10</v>
      </c>
      <c r="B148" s="48" t="s">
        <v>135</v>
      </c>
      <c r="C148" s="49"/>
      <c r="D148" s="58">
        <v>2019</v>
      </c>
      <c r="E148" s="34">
        <v>1093323464</v>
      </c>
      <c r="F148" s="34">
        <v>1679067795</v>
      </c>
      <c r="G148" s="34">
        <v>4076752276.6894999</v>
      </c>
      <c r="H148" s="32">
        <v>11220454</v>
      </c>
      <c r="I148" s="52">
        <f t="shared" si="11"/>
        <v>6860363989.6894999</v>
      </c>
      <c r="J148" s="51">
        <v>0</v>
      </c>
      <c r="K148" s="53">
        <f t="shared" si="12"/>
        <v>6860363989.6894999</v>
      </c>
      <c r="L148" s="57">
        <v>76925687</v>
      </c>
      <c r="M148" s="61" t="s">
        <v>141</v>
      </c>
      <c r="O148" s="35" t="str">
        <f>IF([1]totrevprm!O149="","",[1]totrevprm!O149)</f>
        <v>Yes</v>
      </c>
      <c r="P148" s="32">
        <v>204697882.05055296</v>
      </c>
      <c r="Q148" s="32">
        <v>61283166.489999995</v>
      </c>
      <c r="V148" s="35"/>
      <c r="W148" s="55"/>
      <c r="X148" s="55"/>
      <c r="Y148" s="55"/>
      <c r="Z148" s="55"/>
    </row>
    <row r="149" spans="1:26">
      <c r="A149" s="47" t="s">
        <v>10</v>
      </c>
      <c r="B149" s="48" t="s">
        <v>135</v>
      </c>
      <c r="C149" s="49"/>
      <c r="D149" s="58">
        <v>2020</v>
      </c>
      <c r="E149" s="34">
        <v>1153594184</v>
      </c>
      <c r="F149" s="34">
        <v>1363070249</v>
      </c>
      <c r="G149" s="34">
        <v>4370849038</v>
      </c>
      <c r="H149" s="32">
        <v>25546106</v>
      </c>
      <c r="I149" s="52">
        <f t="shared" si="11"/>
        <v>6913059577</v>
      </c>
      <c r="J149" s="51">
        <v>0</v>
      </c>
      <c r="K149" s="53">
        <f t="shared" si="12"/>
        <v>6913059577</v>
      </c>
      <c r="L149" s="57">
        <v>28619716</v>
      </c>
      <c r="M149" s="61" t="s">
        <v>131</v>
      </c>
      <c r="O149" s="35" t="str">
        <f>IF([1]totrevprm!O150="","",[1]totrevprm!O150)</f>
        <v/>
      </c>
      <c r="P149" s="32">
        <v>211492733</v>
      </c>
      <c r="Q149" s="32">
        <v>59973787</v>
      </c>
      <c r="V149" s="35"/>
      <c r="W149" s="55"/>
      <c r="X149" s="55"/>
      <c r="Y149" s="55"/>
      <c r="Z149" s="55"/>
    </row>
    <row r="150" spans="1:26">
      <c r="A150" s="47" t="s">
        <v>10</v>
      </c>
      <c r="B150" s="48" t="s">
        <v>135</v>
      </c>
      <c r="C150" s="49"/>
      <c r="D150" s="58">
        <v>2021</v>
      </c>
      <c r="E150" s="34">
        <v>1306137899</v>
      </c>
      <c r="F150" s="34">
        <v>1652091561</v>
      </c>
      <c r="G150" s="34">
        <v>4732107989</v>
      </c>
      <c r="H150" s="32">
        <v>19759856</v>
      </c>
      <c r="I150" s="52">
        <f t="shared" si="11"/>
        <v>7710097305</v>
      </c>
      <c r="J150" s="51">
        <v>0</v>
      </c>
      <c r="K150" s="53">
        <f t="shared" si="12"/>
        <v>7710097305</v>
      </c>
      <c r="L150" s="51">
        <v>0</v>
      </c>
      <c r="M150" s="61" t="s">
        <v>132</v>
      </c>
      <c r="O150" s="35"/>
      <c r="P150" s="32">
        <v>204117744.50999999</v>
      </c>
      <c r="Q150" s="32">
        <v>62897850</v>
      </c>
      <c r="V150" s="35"/>
      <c r="W150" s="55"/>
      <c r="X150" s="55"/>
      <c r="Y150" s="55"/>
      <c r="Z150" s="55"/>
    </row>
    <row r="151" spans="1:26">
      <c r="A151" s="47" t="s">
        <v>10</v>
      </c>
      <c r="B151" s="48" t="s">
        <v>135</v>
      </c>
      <c r="C151" s="49"/>
      <c r="D151" s="58">
        <v>2022</v>
      </c>
      <c r="E151" s="34">
        <v>1221248707</v>
      </c>
      <c r="F151" s="34">
        <v>1907133797</v>
      </c>
      <c r="G151" s="34">
        <v>4951491373</v>
      </c>
      <c r="H151" s="34">
        <v>10366591</v>
      </c>
      <c r="I151" s="52">
        <f t="shared" si="11"/>
        <v>8090240468</v>
      </c>
      <c r="J151" s="51">
        <v>0</v>
      </c>
      <c r="K151" s="53">
        <f t="shared" si="12"/>
        <v>8090240468</v>
      </c>
      <c r="L151" s="51">
        <v>0</v>
      </c>
      <c r="M151" s="61" t="s">
        <v>132</v>
      </c>
      <c r="O151" s="35"/>
      <c r="P151" s="57">
        <v>248849844</v>
      </c>
      <c r="Q151" s="57">
        <v>61929183</v>
      </c>
      <c r="V151" s="35"/>
      <c r="W151" s="55"/>
      <c r="X151" s="55"/>
      <c r="Y151" s="55"/>
      <c r="Z151" s="55"/>
    </row>
    <row r="152" spans="1:26">
      <c r="A152" s="47" t="s">
        <v>10</v>
      </c>
      <c r="B152" s="48" t="s">
        <v>135</v>
      </c>
      <c r="C152" s="49"/>
      <c r="D152" s="50">
        <v>2023</v>
      </c>
      <c r="E152" s="34">
        <v>1257548384</v>
      </c>
      <c r="F152" s="34">
        <v>2183939769.9383001</v>
      </c>
      <c r="G152" s="34">
        <v>4984720734.3099995</v>
      </c>
      <c r="H152" s="34">
        <v>20255457</v>
      </c>
      <c r="I152" s="52">
        <f t="shared" si="11"/>
        <v>8446464345.2482996</v>
      </c>
      <c r="J152" s="51">
        <v>0</v>
      </c>
      <c r="K152" s="53">
        <f t="shared" si="12"/>
        <v>8446464345.2482996</v>
      </c>
      <c r="L152" s="34">
        <v>0</v>
      </c>
      <c r="M152" s="61" t="s">
        <v>132</v>
      </c>
      <c r="O152" s="35"/>
      <c r="P152" s="57">
        <v>235949539.41999999</v>
      </c>
      <c r="Q152" s="57">
        <v>60847002</v>
      </c>
      <c r="V152" s="35"/>
      <c r="W152" s="55"/>
      <c r="X152" s="55"/>
      <c r="Y152" s="55"/>
      <c r="Z152" s="55"/>
    </row>
    <row r="153" spans="1:26">
      <c r="A153" s="47"/>
      <c r="B153" s="49"/>
      <c r="C153" s="49"/>
      <c r="E153" s="51"/>
      <c r="F153" s="51"/>
      <c r="G153" s="51"/>
      <c r="H153" s="51"/>
      <c r="I153" s="52"/>
      <c r="K153" s="59"/>
      <c r="L153" s="34"/>
      <c r="O153" s="35" t="str">
        <f>IF([1]totrevprm!O154="","",[1]totrevprm!O154)</f>
        <v/>
      </c>
    </row>
    <row r="154" spans="1:26">
      <c r="A154" s="47" t="s">
        <v>11</v>
      </c>
      <c r="B154" s="48" t="s">
        <v>142</v>
      </c>
      <c r="C154" s="49" t="s">
        <v>124</v>
      </c>
      <c r="D154" s="50">
        <v>1988</v>
      </c>
      <c r="E154" s="51">
        <v>5869859995</v>
      </c>
      <c r="F154" s="51">
        <v>5645144027</v>
      </c>
      <c r="G154" s="51">
        <v>6136765670</v>
      </c>
      <c r="H154" s="51">
        <v>0</v>
      </c>
      <c r="I154" s="52">
        <f t="shared" si="11"/>
        <v>17651769692</v>
      </c>
      <c r="J154" s="51">
        <v>-14063521</v>
      </c>
      <c r="K154" s="53">
        <f>SUM(I154:J154)</f>
        <v>17637706171</v>
      </c>
      <c r="L154" s="34">
        <v>0</v>
      </c>
      <c r="O154" s="35" t="str">
        <f>IF([1]totrevprm!O155="","",[1]totrevprm!O155)</f>
        <v/>
      </c>
    </row>
    <row r="155" spans="1:26">
      <c r="A155" s="47" t="s">
        <v>11</v>
      </c>
      <c r="B155" s="48" t="s">
        <v>142</v>
      </c>
      <c r="C155" s="49" t="s">
        <v>125</v>
      </c>
      <c r="D155" s="50">
        <v>1989</v>
      </c>
      <c r="E155" s="51">
        <v>5571024545</v>
      </c>
      <c r="F155" s="51">
        <v>6375337792</v>
      </c>
      <c r="G155" s="51">
        <v>6799488909</v>
      </c>
      <c r="H155" s="51">
        <v>0</v>
      </c>
      <c r="I155" s="52">
        <f t="shared" si="11"/>
        <v>18745851246</v>
      </c>
      <c r="J155" s="51">
        <v>-31983176</v>
      </c>
      <c r="K155" s="53">
        <f t="shared" ref="K155:K189" si="13">SUM(I155:J155)</f>
        <v>18713868070</v>
      </c>
      <c r="L155" s="34">
        <v>0</v>
      </c>
      <c r="O155" s="35" t="str">
        <f>IF([1]totrevprm!O156="","",[1]totrevprm!O156)</f>
        <v/>
      </c>
    </row>
    <row r="156" spans="1:26">
      <c r="A156" s="47" t="s">
        <v>11</v>
      </c>
      <c r="B156" s="48" t="s">
        <v>142</v>
      </c>
      <c r="C156" s="49" t="s">
        <v>125</v>
      </c>
      <c r="D156" s="50">
        <v>1990</v>
      </c>
      <c r="E156" s="51">
        <v>6060907103</v>
      </c>
      <c r="F156" s="51">
        <v>7306550304.7200003</v>
      </c>
      <c r="G156" s="51">
        <v>6895250045</v>
      </c>
      <c r="H156" s="51">
        <v>0</v>
      </c>
      <c r="I156" s="52">
        <f t="shared" si="11"/>
        <v>20262707452.720001</v>
      </c>
      <c r="J156" s="51">
        <v>-14629058</v>
      </c>
      <c r="K156" s="53">
        <f t="shared" si="13"/>
        <v>20248078394.720001</v>
      </c>
      <c r="L156" s="34">
        <v>0</v>
      </c>
      <c r="O156" s="35" t="str">
        <f>IF([1]totrevprm!O157="","",[1]totrevprm!O157)</f>
        <v/>
      </c>
    </row>
    <row r="157" spans="1:26">
      <c r="A157" s="47" t="s">
        <v>11</v>
      </c>
      <c r="B157" s="48" t="s">
        <v>142</v>
      </c>
      <c r="C157" s="49" t="s">
        <v>125</v>
      </c>
      <c r="D157" s="50">
        <v>1991</v>
      </c>
      <c r="E157" s="51">
        <v>6457630456</v>
      </c>
      <c r="F157" s="51">
        <v>6896588577</v>
      </c>
      <c r="G157" s="51">
        <v>6959707145</v>
      </c>
      <c r="H157" s="51">
        <v>0</v>
      </c>
      <c r="I157" s="52">
        <f t="shared" si="11"/>
        <v>20313926178</v>
      </c>
      <c r="J157" s="51">
        <v>-6117362</v>
      </c>
      <c r="K157" s="53">
        <f t="shared" si="13"/>
        <v>20307808816</v>
      </c>
      <c r="L157" s="34">
        <v>0</v>
      </c>
      <c r="O157" s="35" t="str">
        <f>IF([1]totrevprm!O158="","",[1]totrevprm!O158)</f>
        <v/>
      </c>
    </row>
    <row r="158" spans="1:26">
      <c r="A158" s="47" t="s">
        <v>11</v>
      </c>
      <c r="B158" s="48" t="s">
        <v>142</v>
      </c>
      <c r="C158" s="49" t="s">
        <v>125</v>
      </c>
      <c r="D158" s="50">
        <v>1992</v>
      </c>
      <c r="E158" s="51">
        <v>6725017888</v>
      </c>
      <c r="F158" s="51">
        <v>6447826507.6800003</v>
      </c>
      <c r="G158" s="51">
        <v>6809883831</v>
      </c>
      <c r="H158" s="51">
        <v>0</v>
      </c>
      <c r="I158" s="52">
        <f t="shared" si="11"/>
        <v>19982728226.68</v>
      </c>
      <c r="J158" s="51">
        <v>-11401205</v>
      </c>
      <c r="K158" s="53">
        <f t="shared" si="13"/>
        <v>19971327021.68</v>
      </c>
      <c r="L158" s="34">
        <v>0</v>
      </c>
      <c r="O158" s="35" t="str">
        <f>IF([1]totrevprm!O159="","",[1]totrevprm!O159)</f>
        <v/>
      </c>
    </row>
    <row r="159" spans="1:26">
      <c r="A159" s="47" t="s">
        <v>11</v>
      </c>
      <c r="B159" s="48" t="s">
        <v>142</v>
      </c>
      <c r="C159" s="49" t="s">
        <v>125</v>
      </c>
      <c r="D159" s="50">
        <v>1993</v>
      </c>
      <c r="E159" s="51">
        <v>6899295248</v>
      </c>
      <c r="F159" s="51">
        <v>6183736809</v>
      </c>
      <c r="G159" s="51">
        <v>6660249179</v>
      </c>
      <c r="H159" s="51">
        <v>0</v>
      </c>
      <c r="I159" s="52">
        <f t="shared" si="11"/>
        <v>19743281236</v>
      </c>
      <c r="J159" s="51">
        <v>-41395204</v>
      </c>
      <c r="K159" s="53">
        <f t="shared" si="13"/>
        <v>19701886032</v>
      </c>
      <c r="L159" s="34">
        <v>0</v>
      </c>
      <c r="O159" s="35" t="str">
        <f>IF([1]totrevprm!O160="","",[1]totrevprm!O160)</f>
        <v/>
      </c>
    </row>
    <row r="160" spans="1:26">
      <c r="A160" s="47" t="s">
        <v>11</v>
      </c>
      <c r="B160" s="48" t="s">
        <v>142</v>
      </c>
      <c r="C160" s="49" t="s">
        <v>125</v>
      </c>
      <c r="D160" s="50">
        <v>1994</v>
      </c>
      <c r="E160" s="51">
        <v>7376932083</v>
      </c>
      <c r="F160" s="51">
        <v>9485826336</v>
      </c>
      <c r="G160" s="51">
        <v>6316933092</v>
      </c>
      <c r="H160" s="51">
        <v>0</v>
      </c>
      <c r="I160" s="52">
        <f t="shared" si="11"/>
        <v>23179691511</v>
      </c>
      <c r="J160" s="51">
        <v>-321757288</v>
      </c>
      <c r="K160" s="53">
        <f t="shared" si="13"/>
        <v>22857934223</v>
      </c>
      <c r="L160" s="34">
        <v>0</v>
      </c>
      <c r="O160" s="35" t="str">
        <f>IF([1]totrevprm!O161="","",[1]totrevprm!O161)</f>
        <v/>
      </c>
    </row>
    <row r="161" spans="1:26">
      <c r="A161" s="47" t="s">
        <v>11</v>
      </c>
      <c r="B161" s="48" t="s">
        <v>142</v>
      </c>
      <c r="C161" s="49" t="s">
        <v>125</v>
      </c>
      <c r="D161" s="50">
        <v>1995</v>
      </c>
      <c r="E161" s="51">
        <v>7579574085</v>
      </c>
      <c r="F161" s="51">
        <v>8704477714</v>
      </c>
      <c r="G161" s="51">
        <v>6233903746</v>
      </c>
      <c r="H161" s="51">
        <v>0</v>
      </c>
      <c r="I161" s="52">
        <f t="shared" si="11"/>
        <v>22517955545</v>
      </c>
      <c r="J161" s="51">
        <v>-6801422</v>
      </c>
      <c r="K161" s="53">
        <f t="shared" si="13"/>
        <v>22511154123</v>
      </c>
      <c r="L161" s="34">
        <v>0</v>
      </c>
      <c r="O161" s="35" t="str">
        <f>IF([1]totrevprm!O162="","",[1]totrevprm!O162)</f>
        <v/>
      </c>
    </row>
    <row r="162" spans="1:26">
      <c r="A162" s="47" t="s">
        <v>11</v>
      </c>
      <c r="B162" s="48" t="s">
        <v>142</v>
      </c>
      <c r="C162" s="49" t="s">
        <v>125</v>
      </c>
      <c r="D162" s="50">
        <v>1996</v>
      </c>
      <c r="E162" s="51">
        <v>7616946775</v>
      </c>
      <c r="F162" s="51">
        <v>7718980446</v>
      </c>
      <c r="G162" s="51">
        <v>6374956738</v>
      </c>
      <c r="H162" s="51">
        <v>0</v>
      </c>
      <c r="I162" s="52">
        <f t="shared" si="11"/>
        <v>21710883959</v>
      </c>
      <c r="J162" s="51">
        <v>-10</v>
      </c>
      <c r="K162" s="53">
        <f t="shared" si="13"/>
        <v>21710883949</v>
      </c>
      <c r="L162" s="34">
        <v>0</v>
      </c>
      <c r="O162" s="35" t="str">
        <f>IF([1]totrevprm!O163="","",[1]totrevprm!O163)</f>
        <v/>
      </c>
    </row>
    <row r="163" spans="1:26">
      <c r="A163" s="47" t="s">
        <v>11</v>
      </c>
      <c r="B163" s="48" t="s">
        <v>142</v>
      </c>
      <c r="C163" s="49" t="s">
        <v>125</v>
      </c>
      <c r="D163" s="50">
        <v>1997</v>
      </c>
      <c r="E163" s="51">
        <v>7800798993</v>
      </c>
      <c r="F163" s="51">
        <v>7481076398</v>
      </c>
      <c r="G163" s="51">
        <v>6528123426</v>
      </c>
      <c r="H163" s="51">
        <v>0</v>
      </c>
      <c r="I163" s="52">
        <f t="shared" si="11"/>
        <v>21809998817</v>
      </c>
      <c r="J163" s="51">
        <v>-3555414</v>
      </c>
      <c r="K163" s="53">
        <f t="shared" si="13"/>
        <v>21806443403</v>
      </c>
      <c r="L163" s="34">
        <v>0</v>
      </c>
      <c r="O163" s="35" t="str">
        <f>IF([1]totrevprm!O164="","",[1]totrevprm!O164)</f>
        <v/>
      </c>
    </row>
    <row r="164" spans="1:26">
      <c r="A164" s="47" t="s">
        <v>11</v>
      </c>
      <c r="B164" s="48" t="s">
        <v>142</v>
      </c>
      <c r="C164" s="49" t="s">
        <v>125</v>
      </c>
      <c r="D164" s="50">
        <v>1998</v>
      </c>
      <c r="E164" s="51">
        <v>7766804281</v>
      </c>
      <c r="F164" s="51">
        <v>7004696085</v>
      </c>
      <c r="G164" s="51">
        <v>6543001806</v>
      </c>
      <c r="H164" s="51">
        <v>0</v>
      </c>
      <c r="I164" s="52">
        <f t="shared" si="11"/>
        <v>21314502172</v>
      </c>
      <c r="J164" s="51">
        <v>-21440762</v>
      </c>
      <c r="K164" s="53">
        <f t="shared" si="13"/>
        <v>21293061410</v>
      </c>
      <c r="L164" s="34">
        <v>0</v>
      </c>
      <c r="O164" s="35" t="str">
        <f>IF([1]totrevprm!O165="","",[1]totrevprm!O165)</f>
        <v/>
      </c>
    </row>
    <row r="165" spans="1:26">
      <c r="A165" s="47" t="s">
        <v>11</v>
      </c>
      <c r="B165" s="48" t="s">
        <v>142</v>
      </c>
      <c r="C165" s="49" t="s">
        <v>143</v>
      </c>
      <c r="D165" s="50">
        <v>1999</v>
      </c>
      <c r="E165" s="51">
        <v>7885292351</v>
      </c>
      <c r="F165" s="51">
        <v>9793355153</v>
      </c>
      <c r="G165" s="51">
        <v>6990754845</v>
      </c>
      <c r="H165" s="51">
        <v>0</v>
      </c>
      <c r="I165" s="52">
        <f t="shared" si="11"/>
        <v>24669402349</v>
      </c>
      <c r="J165" s="51">
        <v>-1263135</v>
      </c>
      <c r="K165" s="53">
        <f t="shared" si="13"/>
        <v>24668139214</v>
      </c>
      <c r="L165" s="34">
        <v>0</v>
      </c>
      <c r="O165" s="35" t="str">
        <f>IF([1]totrevprm!O166="","",[1]totrevprm!O166)</f>
        <v/>
      </c>
    </row>
    <row r="166" spans="1:26">
      <c r="A166" s="47" t="s">
        <v>11</v>
      </c>
      <c r="B166" s="48" t="s">
        <v>142</v>
      </c>
      <c r="C166" s="49" t="s">
        <v>125</v>
      </c>
      <c r="D166" s="50">
        <v>2000</v>
      </c>
      <c r="E166" s="51">
        <v>8863491410</v>
      </c>
      <c r="F166" s="51">
        <v>10223112717</v>
      </c>
      <c r="G166" s="51">
        <v>7479315118</v>
      </c>
      <c r="H166" s="51">
        <v>0</v>
      </c>
      <c r="I166" s="52">
        <f t="shared" si="11"/>
        <v>26565919245</v>
      </c>
      <c r="J166" s="51">
        <v>-31627644</v>
      </c>
      <c r="K166" s="53">
        <f t="shared" si="13"/>
        <v>26534291601</v>
      </c>
      <c r="L166" s="34">
        <v>0</v>
      </c>
      <c r="O166" s="35" t="str">
        <f>IF([1]totrevprm!O167="","",[1]totrevprm!O167)</f>
        <v/>
      </c>
      <c r="V166" s="35" t="s">
        <v>142</v>
      </c>
      <c r="W166" s="55">
        <v>7346430</v>
      </c>
      <c r="X166" s="55">
        <v>151817239</v>
      </c>
      <c r="Y166" s="55">
        <v>101507832</v>
      </c>
      <c r="Z166" s="55">
        <v>0</v>
      </c>
    </row>
    <row r="167" spans="1:26">
      <c r="A167" s="47" t="s">
        <v>11</v>
      </c>
      <c r="B167" s="48" t="s">
        <v>142</v>
      </c>
      <c r="C167" s="49" t="s">
        <v>125</v>
      </c>
      <c r="D167" s="50">
        <v>2001</v>
      </c>
      <c r="E167" s="51">
        <v>8612598599</v>
      </c>
      <c r="F167" s="51">
        <v>14092356822</v>
      </c>
      <c r="G167" s="51">
        <v>8100626986</v>
      </c>
      <c r="H167" s="51">
        <v>0</v>
      </c>
      <c r="I167" s="52">
        <f t="shared" si="11"/>
        <v>30805582407</v>
      </c>
      <c r="J167" s="51">
        <v>-34747379</v>
      </c>
      <c r="K167" s="53">
        <f t="shared" si="13"/>
        <v>30770835028</v>
      </c>
      <c r="L167" s="34">
        <v>0</v>
      </c>
      <c r="O167" s="35" t="str">
        <f>IF([1]totrevprm!O168="","",[1]totrevprm!O168)</f>
        <v/>
      </c>
      <c r="V167" s="35"/>
      <c r="W167" s="55"/>
      <c r="X167" s="55"/>
      <c r="Y167" s="55"/>
      <c r="Z167" s="55"/>
    </row>
    <row r="168" spans="1:26">
      <c r="A168" s="47" t="s">
        <v>11</v>
      </c>
      <c r="B168" s="48" t="s">
        <v>142</v>
      </c>
      <c r="C168" s="49" t="s">
        <v>125</v>
      </c>
      <c r="D168" s="50">
        <v>2002</v>
      </c>
      <c r="E168" s="51">
        <v>9057974748</v>
      </c>
      <c r="F168" s="51">
        <v>18455328942</v>
      </c>
      <c r="G168" s="51">
        <v>8589681968</v>
      </c>
      <c r="H168" s="51">
        <v>0</v>
      </c>
      <c r="I168" s="52">
        <f t="shared" si="11"/>
        <v>36102985658</v>
      </c>
      <c r="J168" s="51">
        <v>-10827331</v>
      </c>
      <c r="K168" s="53">
        <f t="shared" si="13"/>
        <v>36092158327</v>
      </c>
      <c r="L168" s="34">
        <v>0</v>
      </c>
      <c r="O168" s="35" t="str">
        <f>IF([1]totrevprm!O169="","",[1]totrevprm!O169)</f>
        <v/>
      </c>
      <c r="V168" s="35"/>
      <c r="W168" s="55"/>
      <c r="X168" s="55"/>
      <c r="Y168" s="55"/>
      <c r="Z168" s="55"/>
    </row>
    <row r="169" spans="1:26">
      <c r="A169" s="47" t="s">
        <v>11</v>
      </c>
      <c r="B169" s="48" t="s">
        <v>142</v>
      </c>
      <c r="C169" s="49" t="s">
        <v>125</v>
      </c>
      <c r="D169" s="50">
        <v>2003</v>
      </c>
      <c r="E169" s="56">
        <v>9556919352</v>
      </c>
      <c r="F169" s="56">
        <v>15880841833</v>
      </c>
      <c r="G169" s="56">
        <v>9223789031</v>
      </c>
      <c r="H169" s="34">
        <v>0</v>
      </c>
      <c r="I169" s="52">
        <f t="shared" si="11"/>
        <v>34661550216</v>
      </c>
      <c r="J169" s="51">
        <v>-135561</v>
      </c>
      <c r="K169" s="53">
        <f t="shared" si="13"/>
        <v>34661414655</v>
      </c>
      <c r="L169" s="34">
        <v>0</v>
      </c>
      <c r="O169" s="35" t="str">
        <f>IF([1]totrevprm!O170="","",[1]totrevprm!O170)</f>
        <v/>
      </c>
      <c r="V169" s="35"/>
      <c r="W169" s="55"/>
      <c r="X169" s="55"/>
      <c r="Y169" s="55"/>
      <c r="Z169" s="55"/>
    </row>
    <row r="170" spans="1:26">
      <c r="A170" s="47" t="s">
        <v>11</v>
      </c>
      <c r="B170" s="48" t="s">
        <v>142</v>
      </c>
      <c r="C170" s="49" t="s">
        <v>125</v>
      </c>
      <c r="D170" s="50">
        <v>2004</v>
      </c>
      <c r="E170" s="56">
        <v>10265295621</v>
      </c>
      <c r="F170" s="56">
        <v>14543251286</v>
      </c>
      <c r="G170" s="56">
        <v>10073894659</v>
      </c>
      <c r="H170" s="34">
        <v>0</v>
      </c>
      <c r="I170" s="52">
        <f t="shared" si="11"/>
        <v>34882441566</v>
      </c>
      <c r="J170" s="51">
        <v>-3880524</v>
      </c>
      <c r="K170" s="53">
        <f t="shared" si="13"/>
        <v>34878561042</v>
      </c>
      <c r="L170" s="34">
        <v>0</v>
      </c>
      <c r="O170" s="35" t="str">
        <f>IF([1]totrevprm!O171="","",[1]totrevprm!O171)</f>
        <v/>
      </c>
      <c r="V170" s="35"/>
      <c r="W170" s="55"/>
      <c r="X170" s="55"/>
      <c r="Y170" s="55"/>
      <c r="Z170" s="55"/>
    </row>
    <row r="171" spans="1:26">
      <c r="A171" s="47" t="s">
        <v>11</v>
      </c>
      <c r="B171" s="48" t="s">
        <v>142</v>
      </c>
      <c r="C171" s="49"/>
      <c r="D171" s="50">
        <v>2005</v>
      </c>
      <c r="E171" s="56">
        <v>10517958453</v>
      </c>
      <c r="F171" s="56">
        <v>13186564470</v>
      </c>
      <c r="G171" s="56">
        <v>11094211901.290001</v>
      </c>
      <c r="H171" s="34">
        <v>0</v>
      </c>
      <c r="I171" s="52">
        <f t="shared" si="11"/>
        <v>34798734824.290001</v>
      </c>
      <c r="J171" s="51">
        <v>-1174345</v>
      </c>
      <c r="K171" s="53">
        <f t="shared" si="13"/>
        <v>34797560479.290001</v>
      </c>
      <c r="L171" s="34">
        <v>0</v>
      </c>
      <c r="O171" s="35" t="str">
        <f>IF([1]totrevprm!O172="","",[1]totrevprm!O172)</f>
        <v/>
      </c>
      <c r="V171" s="35"/>
      <c r="W171" s="55"/>
      <c r="X171" s="55"/>
      <c r="Y171" s="55"/>
      <c r="Z171" s="55"/>
    </row>
    <row r="172" spans="1:26">
      <c r="A172" s="47" t="s">
        <v>11</v>
      </c>
      <c r="B172" s="48" t="s">
        <v>142</v>
      </c>
      <c r="C172" s="49"/>
      <c r="D172" s="50">
        <v>2006</v>
      </c>
      <c r="E172" s="34">
        <v>11359413366</v>
      </c>
      <c r="F172" s="34">
        <v>16932938392</v>
      </c>
      <c r="G172" s="34">
        <v>13146775669</v>
      </c>
      <c r="H172" s="34">
        <v>0</v>
      </c>
      <c r="I172" s="52">
        <f t="shared" ref="I172:I235" si="14">SUM(E172:H172)</f>
        <v>41439127427</v>
      </c>
      <c r="J172" s="51">
        <v>-22272826</v>
      </c>
      <c r="K172" s="53">
        <f t="shared" si="13"/>
        <v>41416854601</v>
      </c>
      <c r="L172" s="34">
        <v>0</v>
      </c>
      <c r="O172" s="35" t="str">
        <f>IF([1]totrevprm!O173="","",[1]totrevprm!O173)</f>
        <v/>
      </c>
      <c r="V172" s="35"/>
      <c r="W172" s="55"/>
      <c r="X172" s="55"/>
      <c r="Y172" s="55"/>
      <c r="Z172" s="55"/>
    </row>
    <row r="173" spans="1:26">
      <c r="A173" s="47" t="s">
        <v>11</v>
      </c>
      <c r="B173" s="48" t="s">
        <v>142</v>
      </c>
      <c r="C173" s="49"/>
      <c r="D173" s="50">
        <v>2007</v>
      </c>
      <c r="E173" s="34">
        <v>11808943698</v>
      </c>
      <c r="F173" s="34">
        <v>14644539021</v>
      </c>
      <c r="G173" s="34">
        <v>14751063188</v>
      </c>
      <c r="H173" s="34">
        <v>0</v>
      </c>
      <c r="I173" s="52">
        <f t="shared" si="14"/>
        <v>41204545907</v>
      </c>
      <c r="J173" s="51">
        <v>-8</v>
      </c>
      <c r="K173" s="53">
        <f t="shared" si="13"/>
        <v>41204545899</v>
      </c>
      <c r="L173" s="34">
        <v>0</v>
      </c>
      <c r="O173" s="35" t="str">
        <f>IF([1]totrevprm!O174="","",[1]totrevprm!O174)</f>
        <v/>
      </c>
      <c r="V173" s="35"/>
      <c r="W173" s="55"/>
      <c r="X173" s="55"/>
      <c r="Y173" s="55"/>
      <c r="Z173" s="55"/>
    </row>
    <row r="174" spans="1:26">
      <c r="A174" s="47" t="s">
        <v>11</v>
      </c>
      <c r="B174" s="48" t="s">
        <v>142</v>
      </c>
      <c r="C174" s="49"/>
      <c r="D174" s="50">
        <v>2008</v>
      </c>
      <c r="E174" s="34">
        <v>12228474409</v>
      </c>
      <c r="F174" s="34">
        <v>18955401486</v>
      </c>
      <c r="G174" s="34">
        <v>16184598925</v>
      </c>
      <c r="H174" s="34">
        <v>0</v>
      </c>
      <c r="I174" s="52">
        <f t="shared" si="14"/>
        <v>47368474820</v>
      </c>
      <c r="J174" s="51">
        <v>-158283</v>
      </c>
      <c r="K174" s="53">
        <f t="shared" si="13"/>
        <v>47368316537</v>
      </c>
      <c r="L174" s="34">
        <v>0</v>
      </c>
      <c r="O174" s="35" t="str">
        <f>IF([1]totrevprm!O175="","",[1]totrevprm!O175)</f>
        <v/>
      </c>
      <c r="V174" s="35"/>
      <c r="W174" s="55"/>
      <c r="X174" s="55"/>
      <c r="Y174" s="55"/>
      <c r="Z174" s="55"/>
    </row>
    <row r="175" spans="1:26">
      <c r="A175" s="47" t="s">
        <v>11</v>
      </c>
      <c r="B175" s="48" t="s">
        <v>142</v>
      </c>
      <c r="C175" s="49"/>
      <c r="D175" s="50">
        <v>2009</v>
      </c>
      <c r="E175" s="34">
        <v>12567430402</v>
      </c>
      <c r="F175" s="34">
        <v>18152537452</v>
      </c>
      <c r="G175" s="34">
        <v>17576967802</v>
      </c>
      <c r="H175" s="34">
        <v>0</v>
      </c>
      <c r="I175" s="52">
        <f t="shared" si="14"/>
        <v>48296935656</v>
      </c>
      <c r="J175" s="51">
        <v>-1328403</v>
      </c>
      <c r="K175" s="53">
        <f t="shared" si="13"/>
        <v>48295607253</v>
      </c>
      <c r="L175" s="34">
        <v>0</v>
      </c>
      <c r="O175" s="35" t="str">
        <f>IF([1]totrevprm!O176="","",[1]totrevprm!O176)</f>
        <v/>
      </c>
      <c r="V175" s="35"/>
      <c r="W175" s="55"/>
      <c r="X175" s="55"/>
      <c r="Y175" s="55"/>
      <c r="Z175" s="55"/>
    </row>
    <row r="176" spans="1:26">
      <c r="A176" s="47" t="s">
        <v>11</v>
      </c>
      <c r="B176" s="48" t="s">
        <v>142</v>
      </c>
      <c r="C176" s="49"/>
      <c r="D176" s="50">
        <v>2010</v>
      </c>
      <c r="E176" s="34">
        <v>13286970914</v>
      </c>
      <c r="F176" s="34">
        <v>14301467557</v>
      </c>
      <c r="G176" s="34">
        <v>17482654368</v>
      </c>
      <c r="H176" s="34">
        <v>0</v>
      </c>
      <c r="I176" s="52">
        <f t="shared" si="14"/>
        <v>45071092839</v>
      </c>
      <c r="J176" s="51">
        <v>-136362</v>
      </c>
      <c r="K176" s="53">
        <f t="shared" si="13"/>
        <v>45070956477</v>
      </c>
      <c r="L176" s="34">
        <v>0</v>
      </c>
      <c r="O176" s="35" t="str">
        <f>IF([1]totrevprm!O177="","",[1]totrevprm!O177)</f>
        <v/>
      </c>
      <c r="V176" s="35"/>
      <c r="W176" s="55"/>
      <c r="X176" s="55"/>
      <c r="Y176" s="55"/>
      <c r="Z176" s="55"/>
    </row>
    <row r="177" spans="1:26">
      <c r="A177" s="47" t="s">
        <v>11</v>
      </c>
      <c r="B177" s="48" t="s">
        <v>142</v>
      </c>
      <c r="C177" s="49"/>
      <c r="D177" s="50">
        <v>2011</v>
      </c>
      <c r="E177" s="34">
        <v>13550580847</v>
      </c>
      <c r="F177" s="34">
        <v>13874371219</v>
      </c>
      <c r="G177" s="34">
        <v>19045939300.830002</v>
      </c>
      <c r="H177" s="34">
        <v>0</v>
      </c>
      <c r="I177" s="52">
        <f t="shared" si="14"/>
        <v>46470891366.830002</v>
      </c>
      <c r="J177" s="51">
        <v>-993758</v>
      </c>
      <c r="K177" s="53">
        <f t="shared" si="13"/>
        <v>46469897608.830002</v>
      </c>
      <c r="L177" s="34">
        <v>0</v>
      </c>
      <c r="O177" s="35" t="str">
        <f>IF([1]totrevprm!O178="","",[1]totrevprm!O178)</f>
        <v/>
      </c>
      <c r="V177" s="35"/>
      <c r="W177" s="55"/>
      <c r="X177" s="55"/>
      <c r="Y177" s="55"/>
      <c r="Z177" s="55"/>
    </row>
    <row r="178" spans="1:26">
      <c r="A178" s="47" t="s">
        <v>11</v>
      </c>
      <c r="B178" s="48" t="s">
        <v>142</v>
      </c>
      <c r="C178" s="49"/>
      <c r="D178" s="50">
        <v>2012</v>
      </c>
      <c r="E178" s="34">
        <v>14090324708</v>
      </c>
      <c r="F178" s="34">
        <v>13454101251</v>
      </c>
      <c r="G178" s="34">
        <v>18147485702</v>
      </c>
      <c r="H178" s="34">
        <v>0</v>
      </c>
      <c r="I178" s="52">
        <f t="shared" si="14"/>
        <v>45691911661</v>
      </c>
      <c r="J178" s="51">
        <v>-9159668</v>
      </c>
      <c r="K178" s="53">
        <f t="shared" si="13"/>
        <v>45682751993</v>
      </c>
      <c r="L178" s="34">
        <v>0</v>
      </c>
      <c r="O178" s="35" t="str">
        <f>IF([1]totrevprm!O179="","",[1]totrevprm!O179)</f>
        <v/>
      </c>
      <c r="V178" s="35"/>
      <c r="W178" s="55"/>
      <c r="X178" s="55"/>
      <c r="Y178" s="55"/>
      <c r="Z178" s="55"/>
    </row>
    <row r="179" spans="1:26">
      <c r="A179" s="47" t="s">
        <v>11</v>
      </c>
      <c r="B179" s="48" t="s">
        <v>142</v>
      </c>
      <c r="C179" s="49"/>
      <c r="D179" s="50">
        <v>2013</v>
      </c>
      <c r="E179" s="34">
        <v>14166836636</v>
      </c>
      <c r="F179" s="34">
        <v>13273178082</v>
      </c>
      <c r="G179" s="34">
        <v>18630261988</v>
      </c>
      <c r="H179" s="34">
        <v>0</v>
      </c>
      <c r="I179" s="52">
        <f t="shared" si="14"/>
        <v>46070276706</v>
      </c>
      <c r="J179" s="51">
        <v>-61224</v>
      </c>
      <c r="K179" s="53">
        <f t="shared" si="13"/>
        <v>46070215482</v>
      </c>
      <c r="L179" s="34">
        <v>0</v>
      </c>
      <c r="O179" s="35" t="str">
        <f>IF([1]totrevprm!O180="","",[1]totrevprm!O180)</f>
        <v/>
      </c>
      <c r="V179" s="35"/>
      <c r="W179" s="55"/>
      <c r="X179" s="55"/>
      <c r="Y179" s="55"/>
      <c r="Z179" s="55"/>
    </row>
    <row r="180" spans="1:26">
      <c r="A180" s="47" t="s">
        <v>11</v>
      </c>
      <c r="B180" s="48" t="s">
        <v>142</v>
      </c>
      <c r="C180" s="49"/>
      <c r="D180" s="58">
        <v>2014</v>
      </c>
      <c r="E180" s="34">
        <v>14698461843</v>
      </c>
      <c r="F180" s="34">
        <v>14598030629</v>
      </c>
      <c r="G180" s="34">
        <v>17255933737.619999</v>
      </c>
      <c r="H180" s="34">
        <v>0</v>
      </c>
      <c r="I180" s="52">
        <f t="shared" si="14"/>
        <v>46552426209.619995</v>
      </c>
      <c r="J180" s="51">
        <v>-24078</v>
      </c>
      <c r="K180" s="53">
        <f t="shared" si="13"/>
        <v>46552402131.619995</v>
      </c>
      <c r="L180" s="34">
        <v>0</v>
      </c>
      <c r="O180" s="35" t="str">
        <f>IF([1]totrevprm!O181="","",[1]totrevprm!O181)</f>
        <v/>
      </c>
      <c r="V180" s="35"/>
      <c r="W180" s="55"/>
      <c r="X180" s="55"/>
      <c r="Y180" s="55"/>
      <c r="Z180" s="55"/>
    </row>
    <row r="181" spans="1:26">
      <c r="A181" s="47" t="s">
        <v>11</v>
      </c>
      <c r="B181" s="48" t="s">
        <v>142</v>
      </c>
      <c r="C181" s="49"/>
      <c r="D181" s="58">
        <v>2015</v>
      </c>
      <c r="E181" s="34">
        <v>15364452006</v>
      </c>
      <c r="F181" s="34">
        <v>16850529093</v>
      </c>
      <c r="G181" s="34">
        <v>16771195626</v>
      </c>
      <c r="H181" s="34">
        <v>0</v>
      </c>
      <c r="I181" s="52">
        <f t="shared" si="14"/>
        <v>48986176725</v>
      </c>
      <c r="J181" s="51">
        <v>-1136520</v>
      </c>
      <c r="K181" s="53">
        <f t="shared" si="13"/>
        <v>48985040205</v>
      </c>
      <c r="L181" s="34">
        <v>0</v>
      </c>
      <c r="O181" s="35" t="str">
        <f>IF([1]totrevprm!O182="","",[1]totrevprm!O182)</f>
        <v/>
      </c>
      <c r="P181" s="32">
        <v>2250937303.708766</v>
      </c>
      <c r="Q181" s="32">
        <v>973916865.63059711</v>
      </c>
      <c r="V181" s="35"/>
      <c r="W181" s="55"/>
      <c r="X181" s="55"/>
      <c r="Y181" s="55"/>
      <c r="Z181" s="55"/>
    </row>
    <row r="182" spans="1:26">
      <c r="A182" s="47" t="s">
        <v>11</v>
      </c>
      <c r="B182" s="48" t="s">
        <v>142</v>
      </c>
      <c r="C182" s="49"/>
      <c r="D182" s="58">
        <v>2016</v>
      </c>
      <c r="E182" s="34">
        <v>15936331841</v>
      </c>
      <c r="F182" s="34">
        <v>19280691231</v>
      </c>
      <c r="G182" s="34">
        <v>14968585780</v>
      </c>
      <c r="H182" s="34">
        <v>0</v>
      </c>
      <c r="I182" s="52">
        <f t="shared" si="14"/>
        <v>50185608852</v>
      </c>
      <c r="J182" s="51">
        <v>-1882738</v>
      </c>
      <c r="K182" s="53">
        <f t="shared" si="13"/>
        <v>50183726114</v>
      </c>
      <c r="L182" s="34">
        <v>0</v>
      </c>
      <c r="O182" s="35" t="str">
        <f>IF([1]totrevprm!O183="","",[1]totrevprm!O183)</f>
        <v/>
      </c>
      <c r="P182" s="32">
        <v>2310968571.2065039</v>
      </c>
      <c r="Q182" s="32">
        <v>975752581.28330827</v>
      </c>
      <c r="V182" s="35"/>
      <c r="W182" s="55"/>
      <c r="X182" s="55"/>
      <c r="Y182" s="55"/>
      <c r="Z182" s="55"/>
    </row>
    <row r="183" spans="1:26">
      <c r="A183" s="47" t="s">
        <v>11</v>
      </c>
      <c r="B183" s="48" t="s">
        <v>142</v>
      </c>
      <c r="C183" s="49"/>
      <c r="D183" s="58">
        <v>2017</v>
      </c>
      <c r="E183" s="34">
        <v>16990289462</v>
      </c>
      <c r="F183" s="34">
        <v>17377000108</v>
      </c>
      <c r="G183" s="34">
        <v>15029057062.51</v>
      </c>
      <c r="H183" s="34">
        <v>0</v>
      </c>
      <c r="I183" s="52">
        <f t="shared" si="14"/>
        <v>49396346632.510002</v>
      </c>
      <c r="J183" s="51">
        <v>-681771</v>
      </c>
      <c r="K183" s="53">
        <f t="shared" si="13"/>
        <v>49395664861.510002</v>
      </c>
      <c r="L183" s="34">
        <v>0</v>
      </c>
      <c r="O183" s="35" t="str">
        <f>IF([1]totrevprm!O184="","",[1]totrevprm!O184)</f>
        <v/>
      </c>
      <c r="P183" s="32">
        <v>2424937058.588583</v>
      </c>
      <c r="Q183" s="32">
        <v>979423654.34511817</v>
      </c>
      <c r="V183" s="35"/>
      <c r="W183" s="55"/>
      <c r="X183" s="55"/>
      <c r="Y183" s="55"/>
      <c r="Z183" s="55"/>
    </row>
    <row r="184" spans="1:26">
      <c r="A184" s="47" t="s">
        <v>11</v>
      </c>
      <c r="B184" s="48" t="s">
        <v>142</v>
      </c>
      <c r="C184" s="49"/>
      <c r="D184" s="58">
        <v>2018</v>
      </c>
      <c r="E184" s="34">
        <v>17457326757</v>
      </c>
      <c r="F184" s="34">
        <v>21626890122</v>
      </c>
      <c r="G184" s="34">
        <v>15216097330.08</v>
      </c>
      <c r="H184" s="34">
        <v>0</v>
      </c>
      <c r="I184" s="52">
        <f t="shared" si="14"/>
        <v>54300314209.080002</v>
      </c>
      <c r="J184" s="51">
        <v>-567164</v>
      </c>
      <c r="K184" s="53">
        <f t="shared" si="13"/>
        <v>54299747045.080002</v>
      </c>
      <c r="L184" s="57">
        <v>0</v>
      </c>
      <c r="O184" s="35" t="str">
        <f>IF([1]totrevprm!O185="","",[1]totrevprm!O185)</f>
        <v/>
      </c>
      <c r="P184" s="32">
        <v>2466021940.4350677</v>
      </c>
      <c r="Q184" s="32">
        <v>938651053.17872906</v>
      </c>
      <c r="V184" s="35"/>
      <c r="W184" s="55"/>
      <c r="X184" s="55"/>
      <c r="Y184" s="55"/>
      <c r="Z184" s="55"/>
    </row>
    <row r="185" spans="1:26">
      <c r="A185" s="47" t="s">
        <v>11</v>
      </c>
      <c r="B185" s="48" t="s">
        <v>142</v>
      </c>
      <c r="C185" s="49"/>
      <c r="D185" s="58">
        <v>2019</v>
      </c>
      <c r="E185" s="34">
        <v>18378700714</v>
      </c>
      <c r="F185" s="34">
        <v>22046286100</v>
      </c>
      <c r="G185" s="34">
        <v>15891889249.528099</v>
      </c>
      <c r="H185" s="34">
        <v>0</v>
      </c>
      <c r="I185" s="52">
        <f t="shared" si="14"/>
        <v>56316876063.528099</v>
      </c>
      <c r="J185" s="51">
        <v>-98169883</v>
      </c>
      <c r="K185" s="53">
        <f t="shared" si="13"/>
        <v>56218706180.528099</v>
      </c>
      <c r="L185" s="57">
        <v>0</v>
      </c>
      <c r="O185" s="35" t="str">
        <f>IF([1]totrevprm!O186="","",[1]totrevprm!O186)</f>
        <v/>
      </c>
      <c r="P185" s="32">
        <v>2626901719.403523</v>
      </c>
      <c r="Q185" s="32">
        <v>965859064.68969738</v>
      </c>
      <c r="V185" s="35"/>
      <c r="W185" s="55"/>
      <c r="X185" s="55"/>
      <c r="Y185" s="55"/>
      <c r="Z185" s="55"/>
    </row>
    <row r="186" spans="1:26">
      <c r="A186" s="47" t="s">
        <v>11</v>
      </c>
      <c r="B186" s="48" t="s">
        <v>142</v>
      </c>
      <c r="C186" s="49"/>
      <c r="D186" s="58">
        <v>2020</v>
      </c>
      <c r="E186" s="34">
        <v>18819853753</v>
      </c>
      <c r="F186" s="34">
        <v>21138053643</v>
      </c>
      <c r="G186" s="34">
        <v>15741208826</v>
      </c>
      <c r="H186" s="34">
        <v>0</v>
      </c>
      <c r="I186" s="52">
        <f t="shared" si="14"/>
        <v>55699116222</v>
      </c>
      <c r="J186" s="51">
        <v>-3409</v>
      </c>
      <c r="K186" s="53">
        <f t="shared" si="13"/>
        <v>55699112813</v>
      </c>
      <c r="L186" s="57">
        <v>0</v>
      </c>
      <c r="O186" s="35" t="str">
        <f>IF([1]totrevprm!O187="","",[1]totrevprm!O187)</f>
        <v/>
      </c>
      <c r="P186" s="32">
        <v>2633521923</v>
      </c>
      <c r="Q186" s="32">
        <v>941835703</v>
      </c>
      <c r="V186" s="35"/>
      <c r="W186" s="55"/>
      <c r="X186" s="55"/>
      <c r="Y186" s="55"/>
      <c r="Z186" s="55"/>
    </row>
    <row r="187" spans="1:26">
      <c r="A187" s="47" t="s">
        <v>11</v>
      </c>
      <c r="B187" s="48" t="s">
        <v>142</v>
      </c>
      <c r="C187" s="49"/>
      <c r="D187" s="58">
        <v>2021</v>
      </c>
      <c r="E187" s="34">
        <v>19563309118</v>
      </c>
      <c r="F187" s="34">
        <v>21913182447</v>
      </c>
      <c r="G187" s="34">
        <v>14807704255.130001</v>
      </c>
      <c r="H187" s="34">
        <v>0</v>
      </c>
      <c r="I187" s="52">
        <f t="shared" si="14"/>
        <v>56284195820.130005</v>
      </c>
      <c r="J187" s="57">
        <v>-391000</v>
      </c>
      <c r="K187" s="53">
        <f t="shared" si="13"/>
        <v>56283804820.130005</v>
      </c>
      <c r="L187" s="57">
        <v>0</v>
      </c>
      <c r="O187" s="35"/>
      <c r="P187" s="32">
        <v>2518116757.29</v>
      </c>
      <c r="Q187" s="32">
        <v>992481706</v>
      </c>
      <c r="V187" s="35"/>
      <c r="W187" s="55"/>
      <c r="X187" s="55"/>
      <c r="Y187" s="55"/>
      <c r="Z187" s="55"/>
    </row>
    <row r="188" spans="1:26">
      <c r="A188" s="47" t="s">
        <v>11</v>
      </c>
      <c r="B188" s="48" t="s">
        <v>142</v>
      </c>
      <c r="C188" s="49"/>
      <c r="D188" s="58">
        <v>2022</v>
      </c>
      <c r="E188" s="34">
        <v>19928595911</v>
      </c>
      <c r="F188" s="34">
        <v>30903331237</v>
      </c>
      <c r="G188" s="34">
        <v>15728269911</v>
      </c>
      <c r="H188" s="34">
        <v>0</v>
      </c>
      <c r="I188" s="52">
        <f t="shared" si="14"/>
        <v>66560197059</v>
      </c>
      <c r="J188" s="57">
        <v>-1705613</v>
      </c>
      <c r="K188" s="53">
        <f t="shared" si="13"/>
        <v>66558491446</v>
      </c>
      <c r="L188" s="57">
        <v>0</v>
      </c>
      <c r="O188" s="35"/>
      <c r="P188" s="57">
        <v>2934550600</v>
      </c>
      <c r="Q188" s="57">
        <v>986650572</v>
      </c>
      <c r="V188" s="35"/>
      <c r="W188" s="55"/>
      <c r="X188" s="55"/>
      <c r="Y188" s="55"/>
      <c r="Z188" s="55"/>
    </row>
    <row r="189" spans="1:26">
      <c r="A189" s="47" t="s">
        <v>11</v>
      </c>
      <c r="B189" s="48" t="s">
        <v>142</v>
      </c>
      <c r="C189" s="49"/>
      <c r="D189" s="50">
        <v>2023</v>
      </c>
      <c r="E189" s="34">
        <v>20463437583</v>
      </c>
      <c r="F189" s="34">
        <v>39802045998.463699</v>
      </c>
      <c r="G189" s="34">
        <v>15845736875.74</v>
      </c>
      <c r="H189" s="34">
        <v>0</v>
      </c>
      <c r="I189" s="52">
        <f t="shared" si="14"/>
        <v>76111220457.203705</v>
      </c>
      <c r="J189" s="57">
        <v>-1389143</v>
      </c>
      <c r="K189" s="53">
        <f t="shared" si="13"/>
        <v>76109831314.203705</v>
      </c>
      <c r="L189" s="34">
        <v>0</v>
      </c>
      <c r="O189" s="35"/>
      <c r="P189" s="57">
        <v>3076301299.4899998</v>
      </c>
      <c r="Q189" s="57">
        <v>992514473</v>
      </c>
      <c r="V189" s="35"/>
      <c r="W189" s="55"/>
      <c r="X189" s="55"/>
      <c r="Y189" s="55"/>
      <c r="Z189" s="55"/>
    </row>
    <row r="190" spans="1:26">
      <c r="A190" s="47"/>
      <c r="B190" s="49"/>
      <c r="C190" s="49"/>
      <c r="E190" s="51"/>
      <c r="F190" s="51"/>
      <c r="G190" s="51"/>
      <c r="H190" s="51"/>
      <c r="I190" s="52"/>
      <c r="K190" s="59"/>
      <c r="L190" s="34"/>
      <c r="O190" s="35"/>
    </row>
    <row r="191" spans="1:26">
      <c r="A191" s="47" t="s">
        <v>13</v>
      </c>
      <c r="B191" s="48" t="s">
        <v>144</v>
      </c>
      <c r="C191" s="49" t="s">
        <v>124</v>
      </c>
      <c r="D191" s="50">
        <v>1988</v>
      </c>
      <c r="E191" s="51">
        <v>828881751</v>
      </c>
      <c r="F191" s="51">
        <v>904720795</v>
      </c>
      <c r="G191" s="51">
        <v>722246214</v>
      </c>
      <c r="H191" s="51">
        <v>0</v>
      </c>
      <c r="I191" s="52">
        <f t="shared" si="14"/>
        <v>2455848760</v>
      </c>
      <c r="J191" s="51">
        <v>-1371958</v>
      </c>
      <c r="K191" s="53">
        <f>SUM(I191:J191)</f>
        <v>2454476802</v>
      </c>
      <c r="L191" s="34">
        <v>0</v>
      </c>
      <c r="O191" s="35" t="str">
        <f>IF([1]totrevprm!O192="","",[1]totrevprm!O192)</f>
        <v/>
      </c>
    </row>
    <row r="192" spans="1:26">
      <c r="A192" s="47" t="s">
        <v>13</v>
      </c>
      <c r="B192" s="48" t="s">
        <v>144</v>
      </c>
      <c r="C192" s="49" t="s">
        <v>125</v>
      </c>
      <c r="D192" s="50">
        <v>1989</v>
      </c>
      <c r="E192" s="51">
        <v>755347127</v>
      </c>
      <c r="F192" s="51">
        <v>830367259</v>
      </c>
      <c r="G192" s="51">
        <v>778209288</v>
      </c>
      <c r="H192" s="51">
        <v>0</v>
      </c>
      <c r="I192" s="52">
        <f t="shared" si="14"/>
        <v>2363923674</v>
      </c>
      <c r="J192" s="51">
        <v>-16667496</v>
      </c>
      <c r="K192" s="53">
        <f t="shared" ref="K192:K200" si="15">SUM(I192:J192)</f>
        <v>2347256178</v>
      </c>
      <c r="L192" s="34">
        <v>0</v>
      </c>
      <c r="O192" s="35" t="str">
        <f>IF([1]totrevprm!O193="","",[1]totrevprm!O193)</f>
        <v/>
      </c>
    </row>
    <row r="193" spans="1:26">
      <c r="A193" s="47" t="s">
        <v>13</v>
      </c>
      <c r="B193" s="48" t="s">
        <v>144</v>
      </c>
      <c r="C193" s="49" t="s">
        <v>125</v>
      </c>
      <c r="D193" s="50">
        <v>1990</v>
      </c>
      <c r="E193" s="51">
        <v>780245914</v>
      </c>
      <c r="F193" s="51">
        <v>904046068.44000006</v>
      </c>
      <c r="G193" s="51">
        <v>829193863</v>
      </c>
      <c r="H193" s="51">
        <v>0</v>
      </c>
      <c r="I193" s="52">
        <f t="shared" si="14"/>
        <v>2513485845.4400001</v>
      </c>
      <c r="J193" s="51">
        <v>-1866249</v>
      </c>
      <c r="K193" s="53">
        <f t="shared" si="15"/>
        <v>2511619596.4400001</v>
      </c>
      <c r="L193" s="34">
        <v>0</v>
      </c>
      <c r="O193" s="35" t="str">
        <f>IF([1]totrevprm!O194="","",[1]totrevprm!O194)</f>
        <v/>
      </c>
    </row>
    <row r="194" spans="1:26">
      <c r="A194" s="47" t="s">
        <v>13</v>
      </c>
      <c r="B194" s="48" t="s">
        <v>144</v>
      </c>
      <c r="C194" s="49" t="s">
        <v>125</v>
      </c>
      <c r="D194" s="50">
        <v>1991</v>
      </c>
      <c r="E194" s="51">
        <v>853159701</v>
      </c>
      <c r="F194" s="51">
        <v>972231813</v>
      </c>
      <c r="G194" s="51">
        <v>890312886</v>
      </c>
      <c r="H194" s="51">
        <v>0</v>
      </c>
      <c r="I194" s="52">
        <f t="shared" si="14"/>
        <v>2715704400</v>
      </c>
      <c r="J194" s="51">
        <v>-271384</v>
      </c>
      <c r="K194" s="53">
        <f t="shared" si="15"/>
        <v>2715433016</v>
      </c>
      <c r="L194" s="34">
        <v>0</v>
      </c>
      <c r="O194" s="35" t="str">
        <f>IF([1]totrevprm!O195="","",[1]totrevprm!O195)</f>
        <v/>
      </c>
    </row>
    <row r="195" spans="1:26">
      <c r="A195" s="47" t="s">
        <v>13</v>
      </c>
      <c r="B195" s="48" t="s">
        <v>144</v>
      </c>
      <c r="C195" s="49" t="s">
        <v>125</v>
      </c>
      <c r="D195" s="50">
        <v>1992</v>
      </c>
      <c r="E195" s="51">
        <v>865720501</v>
      </c>
      <c r="F195" s="51">
        <v>838610367.88</v>
      </c>
      <c r="G195" s="51">
        <v>934379767</v>
      </c>
      <c r="H195" s="51">
        <v>0</v>
      </c>
      <c r="I195" s="52">
        <f t="shared" si="14"/>
        <v>2638710635.8800001</v>
      </c>
      <c r="J195" s="51">
        <v>-1928109</v>
      </c>
      <c r="K195" s="53">
        <f t="shared" si="15"/>
        <v>2636782526.8800001</v>
      </c>
      <c r="L195" s="34">
        <v>0</v>
      </c>
      <c r="O195" s="35" t="str">
        <f>IF([1]totrevprm!O196="","",[1]totrevprm!O196)</f>
        <v/>
      </c>
    </row>
    <row r="196" spans="1:26">
      <c r="A196" s="47" t="s">
        <v>13</v>
      </c>
      <c r="B196" s="48" t="s">
        <v>144</v>
      </c>
      <c r="C196" s="49" t="s">
        <v>125</v>
      </c>
      <c r="D196" s="50">
        <v>1993</v>
      </c>
      <c r="E196" s="51">
        <v>963784454</v>
      </c>
      <c r="F196" s="51">
        <v>687758554</v>
      </c>
      <c r="G196" s="51">
        <v>1011110506</v>
      </c>
      <c r="H196" s="51">
        <v>0</v>
      </c>
      <c r="I196" s="52">
        <f t="shared" si="14"/>
        <v>2662653514</v>
      </c>
      <c r="J196" s="51">
        <v>-46332</v>
      </c>
      <c r="K196" s="53">
        <f t="shared" si="15"/>
        <v>2662607182</v>
      </c>
      <c r="L196" s="34">
        <v>0</v>
      </c>
      <c r="O196" s="35" t="str">
        <f>IF([1]totrevprm!O197="","",[1]totrevprm!O197)</f>
        <v/>
      </c>
    </row>
    <row r="197" spans="1:26">
      <c r="A197" s="47" t="s">
        <v>13</v>
      </c>
      <c r="B197" s="48" t="s">
        <v>144</v>
      </c>
      <c r="C197" s="49" t="s">
        <v>125</v>
      </c>
      <c r="D197" s="50">
        <v>1994</v>
      </c>
      <c r="E197" s="51">
        <v>1030999407</v>
      </c>
      <c r="F197" s="51">
        <v>895579411</v>
      </c>
      <c r="G197" s="51">
        <v>1063105936</v>
      </c>
      <c r="H197" s="51">
        <v>0</v>
      </c>
      <c r="I197" s="52">
        <f t="shared" si="14"/>
        <v>2989684754</v>
      </c>
      <c r="J197" s="51">
        <v>-28960609</v>
      </c>
      <c r="K197" s="53">
        <f t="shared" si="15"/>
        <v>2960724145</v>
      </c>
      <c r="L197" s="34">
        <v>0</v>
      </c>
      <c r="O197" s="35" t="str">
        <f>IF([1]totrevprm!O198="","",[1]totrevprm!O198)</f>
        <v/>
      </c>
    </row>
    <row r="198" spans="1:26">
      <c r="A198" s="47" t="s">
        <v>13</v>
      </c>
      <c r="B198" s="48" t="s">
        <v>144</v>
      </c>
      <c r="C198" s="49" t="s">
        <v>125</v>
      </c>
      <c r="D198" s="50">
        <v>1995</v>
      </c>
      <c r="E198" s="51">
        <v>1105172733</v>
      </c>
      <c r="F198" s="51">
        <v>988485271</v>
      </c>
      <c r="G198" s="51">
        <v>1157687855</v>
      </c>
      <c r="H198" s="51">
        <v>0</v>
      </c>
      <c r="I198" s="52">
        <f t="shared" si="14"/>
        <v>3251345859</v>
      </c>
      <c r="J198" s="51">
        <v>-230240</v>
      </c>
      <c r="K198" s="53">
        <f t="shared" si="15"/>
        <v>3251115619</v>
      </c>
      <c r="L198" s="34">
        <v>0</v>
      </c>
      <c r="O198" s="35" t="str">
        <f>IF([1]totrevprm!O199="","",[1]totrevprm!O199)</f>
        <v/>
      </c>
    </row>
    <row r="199" spans="1:26">
      <c r="A199" s="47" t="s">
        <v>13</v>
      </c>
      <c r="B199" s="48" t="s">
        <v>144</v>
      </c>
      <c r="C199" s="49" t="s">
        <v>125</v>
      </c>
      <c r="D199" s="50">
        <v>1996</v>
      </c>
      <c r="E199" s="51">
        <v>1140336981</v>
      </c>
      <c r="F199" s="51">
        <v>788299041</v>
      </c>
      <c r="G199" s="51">
        <v>1223491697</v>
      </c>
      <c r="H199" s="51">
        <v>0</v>
      </c>
      <c r="I199" s="52">
        <f t="shared" si="14"/>
        <v>3152127719</v>
      </c>
      <c r="J199" s="51">
        <v>-30217</v>
      </c>
      <c r="K199" s="53">
        <f t="shared" si="15"/>
        <v>3152097502</v>
      </c>
      <c r="L199" s="34">
        <v>0</v>
      </c>
      <c r="O199" s="35" t="str">
        <f>IF([1]totrevprm!O200="","",[1]totrevprm!O200)</f>
        <v/>
      </c>
    </row>
    <row r="200" spans="1:26">
      <c r="A200" s="47" t="s">
        <v>13</v>
      </c>
      <c r="B200" s="48" t="s">
        <v>144</v>
      </c>
      <c r="C200" s="49" t="s">
        <v>125</v>
      </c>
      <c r="D200" s="50">
        <v>1997</v>
      </c>
      <c r="E200" s="51">
        <v>1161040457</v>
      </c>
      <c r="F200" s="51">
        <v>901641637</v>
      </c>
      <c r="G200" s="51">
        <v>1249027863</v>
      </c>
      <c r="H200" s="51">
        <v>0</v>
      </c>
      <c r="I200" s="52">
        <f t="shared" si="14"/>
        <v>3311709957</v>
      </c>
      <c r="J200" s="51">
        <v>-1174614</v>
      </c>
      <c r="K200" s="53">
        <f t="shared" si="15"/>
        <v>3310535343</v>
      </c>
      <c r="L200" s="34">
        <v>0</v>
      </c>
      <c r="O200" s="35" t="str">
        <f>IF([1]totrevprm!O201="","",[1]totrevprm!O201)</f>
        <v/>
      </c>
    </row>
    <row r="201" spans="1:26">
      <c r="A201" s="47" t="s">
        <v>13</v>
      </c>
      <c r="B201" s="48" t="s">
        <v>144</v>
      </c>
      <c r="C201" s="49" t="s">
        <v>125</v>
      </c>
      <c r="D201" s="50">
        <v>1998</v>
      </c>
      <c r="E201" s="51">
        <v>1187254176</v>
      </c>
      <c r="F201" s="51">
        <v>1117339967</v>
      </c>
      <c r="G201" s="51">
        <v>1284019308</v>
      </c>
      <c r="H201" s="51">
        <v>0</v>
      </c>
      <c r="I201" s="52">
        <f t="shared" si="14"/>
        <v>3588613451</v>
      </c>
      <c r="J201" s="51">
        <v>-6032713</v>
      </c>
      <c r="K201" s="53">
        <f t="shared" ref="K201:K226" si="16">SUM(I201:J201)</f>
        <v>3582580738</v>
      </c>
      <c r="L201" s="34">
        <v>0</v>
      </c>
      <c r="O201" s="35" t="str">
        <f>IF([1]totrevprm!O202="","",[1]totrevprm!O202)</f>
        <v/>
      </c>
    </row>
    <row r="202" spans="1:26">
      <c r="A202" s="47" t="s">
        <v>13</v>
      </c>
      <c r="B202" s="48" t="s">
        <v>144</v>
      </c>
      <c r="C202" s="49" t="s">
        <v>125</v>
      </c>
      <c r="D202" s="50">
        <v>1999</v>
      </c>
      <c r="E202" s="51">
        <v>1195136849</v>
      </c>
      <c r="F202" s="51">
        <v>1457970263</v>
      </c>
      <c r="G202" s="51">
        <v>1538677636</v>
      </c>
      <c r="H202" s="51">
        <v>0</v>
      </c>
      <c r="I202" s="52">
        <f t="shared" si="14"/>
        <v>4191784748</v>
      </c>
      <c r="J202" s="51">
        <v>-1083439</v>
      </c>
      <c r="K202" s="53">
        <f t="shared" si="16"/>
        <v>4190701309</v>
      </c>
      <c r="L202" s="34">
        <v>0</v>
      </c>
      <c r="O202" s="35" t="str">
        <f>IF([1]totrevprm!O203="","",[1]totrevprm!O203)</f>
        <v/>
      </c>
    </row>
    <row r="203" spans="1:26">
      <c r="A203" s="47" t="s">
        <v>13</v>
      </c>
      <c r="B203" s="48" t="s">
        <v>144</v>
      </c>
      <c r="C203" s="49" t="s">
        <v>145</v>
      </c>
      <c r="D203" s="50">
        <v>2000</v>
      </c>
      <c r="E203" s="51">
        <v>1532738790</v>
      </c>
      <c r="F203" s="51">
        <v>1252265769</v>
      </c>
      <c r="G203" s="51">
        <v>1661069947</v>
      </c>
      <c r="H203" s="51">
        <v>0</v>
      </c>
      <c r="I203" s="52">
        <f t="shared" si="14"/>
        <v>4446074506</v>
      </c>
      <c r="J203" s="51">
        <v>-2667594</v>
      </c>
      <c r="K203" s="53">
        <f t="shared" si="16"/>
        <v>4443406912</v>
      </c>
      <c r="L203" s="34">
        <v>0</v>
      </c>
      <c r="O203" s="35" t="str">
        <f>IF([1]totrevprm!O204="","",[1]totrevprm!O204)</f>
        <v/>
      </c>
      <c r="V203" s="35" t="s">
        <v>144</v>
      </c>
      <c r="W203" s="55">
        <v>425868</v>
      </c>
      <c r="X203" s="55">
        <v>4635258</v>
      </c>
      <c r="Y203" s="55">
        <v>19263868</v>
      </c>
      <c r="Z203" s="55">
        <v>0</v>
      </c>
    </row>
    <row r="204" spans="1:26">
      <c r="A204" s="47" t="s">
        <v>13</v>
      </c>
      <c r="B204" s="48" t="s">
        <v>144</v>
      </c>
      <c r="C204" s="49" t="s">
        <v>125</v>
      </c>
      <c r="D204" s="50">
        <v>2001</v>
      </c>
      <c r="E204" s="51">
        <v>1239300879</v>
      </c>
      <c r="F204" s="51">
        <v>1652794944</v>
      </c>
      <c r="G204" s="51">
        <v>1840536638</v>
      </c>
      <c r="H204" s="51">
        <v>0</v>
      </c>
      <c r="I204" s="52">
        <f t="shared" si="14"/>
        <v>4732632461</v>
      </c>
      <c r="J204" s="51">
        <v>-614396</v>
      </c>
      <c r="K204" s="53">
        <f t="shared" si="16"/>
        <v>4732018065</v>
      </c>
      <c r="L204" s="34">
        <v>0</v>
      </c>
      <c r="O204" s="35" t="str">
        <f>IF([1]totrevprm!O205="","",[1]totrevprm!O205)</f>
        <v/>
      </c>
      <c r="V204" s="35"/>
      <c r="W204" s="55"/>
      <c r="X204" s="55"/>
      <c r="Y204" s="55"/>
      <c r="Z204" s="55"/>
    </row>
    <row r="205" spans="1:26">
      <c r="A205" s="47" t="s">
        <v>13</v>
      </c>
      <c r="B205" s="48" t="s">
        <v>144</v>
      </c>
      <c r="C205" s="49" t="s">
        <v>125</v>
      </c>
      <c r="D205" s="50">
        <v>2002</v>
      </c>
      <c r="E205" s="51">
        <v>1304495820</v>
      </c>
      <c r="F205" s="51">
        <v>2245509671</v>
      </c>
      <c r="G205" s="51">
        <v>1853776788</v>
      </c>
      <c r="H205" s="51">
        <v>0</v>
      </c>
      <c r="I205" s="52">
        <f t="shared" si="14"/>
        <v>5403782279</v>
      </c>
      <c r="J205" s="51">
        <v>-815</v>
      </c>
      <c r="K205" s="53">
        <f t="shared" si="16"/>
        <v>5403781464</v>
      </c>
      <c r="L205" s="34">
        <v>0</v>
      </c>
      <c r="O205" s="35" t="str">
        <f>IF([1]totrevprm!O206="","",[1]totrevprm!O206)</f>
        <v/>
      </c>
      <c r="V205" s="35"/>
      <c r="W205" s="55"/>
      <c r="X205" s="55"/>
      <c r="Y205" s="55"/>
      <c r="Z205" s="55"/>
    </row>
    <row r="206" spans="1:26">
      <c r="A206" s="47" t="s">
        <v>13</v>
      </c>
      <c r="B206" s="48" t="s">
        <v>144</v>
      </c>
      <c r="C206" s="49" t="s">
        <v>125</v>
      </c>
      <c r="D206" s="50">
        <v>2003</v>
      </c>
      <c r="E206" s="56">
        <v>1404979031</v>
      </c>
      <c r="F206" s="56">
        <v>2057490553</v>
      </c>
      <c r="G206" s="56">
        <v>2102697784</v>
      </c>
      <c r="H206" s="51">
        <v>0</v>
      </c>
      <c r="I206" s="52">
        <f t="shared" si="14"/>
        <v>5565167368</v>
      </c>
      <c r="J206" s="51">
        <v>-641</v>
      </c>
      <c r="K206" s="53">
        <f t="shared" si="16"/>
        <v>5565166727</v>
      </c>
      <c r="L206" s="34">
        <v>0</v>
      </c>
      <c r="O206" s="35" t="str">
        <f>IF([1]totrevprm!O207="","",[1]totrevprm!O207)</f>
        <v/>
      </c>
      <c r="V206" s="35"/>
      <c r="W206" s="55"/>
      <c r="X206" s="55"/>
      <c r="Y206" s="55"/>
      <c r="Z206" s="55"/>
    </row>
    <row r="207" spans="1:26">
      <c r="A207" s="47" t="s">
        <v>13</v>
      </c>
      <c r="B207" s="48" t="s">
        <v>144</v>
      </c>
      <c r="C207" s="49" t="s">
        <v>125</v>
      </c>
      <c r="D207" s="50">
        <v>2004</v>
      </c>
      <c r="E207" s="56">
        <v>1461151703</v>
      </c>
      <c r="F207" s="56">
        <v>1939972242</v>
      </c>
      <c r="G207" s="56">
        <v>2298669662</v>
      </c>
      <c r="H207" s="51">
        <v>0</v>
      </c>
      <c r="I207" s="52">
        <f t="shared" si="14"/>
        <v>5699793607</v>
      </c>
      <c r="J207" s="51">
        <v>-682</v>
      </c>
      <c r="K207" s="53">
        <f t="shared" si="16"/>
        <v>5699792925</v>
      </c>
      <c r="L207" s="34">
        <v>0</v>
      </c>
      <c r="O207" s="35" t="str">
        <f>IF([1]totrevprm!O208="","",[1]totrevprm!O208)</f>
        <v/>
      </c>
      <c r="V207" s="35"/>
      <c r="W207" s="55"/>
      <c r="X207" s="55"/>
      <c r="Y207" s="55"/>
      <c r="Z207" s="55"/>
    </row>
    <row r="208" spans="1:26">
      <c r="A208" s="47" t="s">
        <v>13</v>
      </c>
      <c r="B208" s="48" t="s">
        <v>144</v>
      </c>
      <c r="C208" s="49"/>
      <c r="D208" s="50">
        <v>2005</v>
      </c>
      <c r="E208" s="56">
        <v>1489479668</v>
      </c>
      <c r="F208" s="56">
        <v>2026059726</v>
      </c>
      <c r="G208" s="56">
        <v>2432877293.27</v>
      </c>
      <c r="H208" s="51">
        <v>0</v>
      </c>
      <c r="I208" s="52">
        <f t="shared" si="14"/>
        <v>5948416687.2700005</v>
      </c>
      <c r="J208" s="51">
        <v>-9521</v>
      </c>
      <c r="K208" s="53">
        <f t="shared" si="16"/>
        <v>5948407166.2700005</v>
      </c>
      <c r="L208" s="34">
        <v>0</v>
      </c>
      <c r="O208" s="35" t="str">
        <f>IF([1]totrevprm!O209="","",[1]totrevprm!O209)</f>
        <v/>
      </c>
      <c r="V208" s="35"/>
      <c r="W208" s="55"/>
      <c r="X208" s="55"/>
      <c r="Y208" s="55"/>
      <c r="Z208" s="55"/>
    </row>
    <row r="209" spans="1:26">
      <c r="A209" s="47" t="s">
        <v>13</v>
      </c>
      <c r="B209" s="48" t="s">
        <v>144</v>
      </c>
      <c r="C209" s="49"/>
      <c r="D209" s="50">
        <v>2006</v>
      </c>
      <c r="E209" s="34">
        <v>1587281819</v>
      </c>
      <c r="F209" s="34">
        <v>2158883056</v>
      </c>
      <c r="G209" s="34">
        <v>2683256306</v>
      </c>
      <c r="H209" s="51">
        <v>0</v>
      </c>
      <c r="I209" s="52">
        <f t="shared" si="14"/>
        <v>6429421181</v>
      </c>
      <c r="J209" s="51">
        <v>-3435729</v>
      </c>
      <c r="K209" s="53">
        <f t="shared" si="16"/>
        <v>6425985452</v>
      </c>
      <c r="L209" s="34">
        <v>0</v>
      </c>
      <c r="O209" s="35" t="str">
        <f>IF([1]totrevprm!O210="","",[1]totrevprm!O210)</f>
        <v/>
      </c>
      <c r="V209" s="35"/>
      <c r="W209" s="55"/>
      <c r="X209" s="55"/>
      <c r="Y209" s="55"/>
      <c r="Z209" s="55"/>
    </row>
    <row r="210" spans="1:26">
      <c r="A210" s="47" t="s">
        <v>13</v>
      </c>
      <c r="B210" s="48" t="s">
        <v>144</v>
      </c>
      <c r="C210" s="49"/>
      <c r="D210" s="50">
        <v>2007</v>
      </c>
      <c r="E210" s="34">
        <v>1640732290</v>
      </c>
      <c r="F210" s="34">
        <v>1977782927</v>
      </c>
      <c r="G210" s="34">
        <v>3559739931</v>
      </c>
      <c r="H210" s="51">
        <v>0</v>
      </c>
      <c r="I210" s="52">
        <f t="shared" si="14"/>
        <v>7178255148</v>
      </c>
      <c r="J210" s="51">
        <v>-2</v>
      </c>
      <c r="K210" s="53">
        <f t="shared" si="16"/>
        <v>7178255146</v>
      </c>
      <c r="L210" s="34">
        <v>0</v>
      </c>
      <c r="O210" s="35" t="str">
        <f>IF([1]totrevprm!O211="","",[1]totrevprm!O211)</f>
        <v/>
      </c>
      <c r="V210" s="35"/>
      <c r="W210" s="55"/>
      <c r="X210" s="55"/>
      <c r="Y210" s="55"/>
      <c r="Z210" s="55"/>
    </row>
    <row r="211" spans="1:26">
      <c r="A211" s="47" t="s">
        <v>13</v>
      </c>
      <c r="B211" s="48" t="s">
        <v>144</v>
      </c>
      <c r="C211" s="49"/>
      <c r="D211" s="50">
        <v>2008</v>
      </c>
      <c r="E211" s="34">
        <v>1689623832</v>
      </c>
      <c r="F211" s="34">
        <v>2747988136</v>
      </c>
      <c r="G211" s="34">
        <v>3889919140</v>
      </c>
      <c r="H211" s="51">
        <v>0</v>
      </c>
      <c r="I211" s="52">
        <f t="shared" si="14"/>
        <v>8327531108</v>
      </c>
      <c r="J211" s="51">
        <v>-69303</v>
      </c>
      <c r="K211" s="53">
        <f t="shared" si="16"/>
        <v>8327461805</v>
      </c>
      <c r="L211" s="34">
        <v>0</v>
      </c>
      <c r="O211" s="35" t="str">
        <f>IF([1]totrevprm!O212="","",[1]totrevprm!O212)</f>
        <v/>
      </c>
      <c r="V211" s="35"/>
      <c r="W211" s="55"/>
      <c r="X211" s="55"/>
      <c r="Y211" s="55"/>
      <c r="Z211" s="55"/>
    </row>
    <row r="212" spans="1:26">
      <c r="A212" s="47" t="s">
        <v>13</v>
      </c>
      <c r="B212" s="48" t="s">
        <v>144</v>
      </c>
      <c r="C212" s="49"/>
      <c r="D212" s="50">
        <v>2009</v>
      </c>
      <c r="E212" s="34">
        <v>1832884396</v>
      </c>
      <c r="F212" s="34">
        <v>2931587212</v>
      </c>
      <c r="G212" s="34">
        <v>4356781877</v>
      </c>
      <c r="H212" s="51">
        <v>0</v>
      </c>
      <c r="I212" s="52">
        <f t="shared" si="14"/>
        <v>9121253485</v>
      </c>
      <c r="J212" s="51">
        <v>-25101</v>
      </c>
      <c r="K212" s="53">
        <f t="shared" si="16"/>
        <v>9121228384</v>
      </c>
      <c r="L212" s="34">
        <v>0</v>
      </c>
      <c r="O212" s="35" t="str">
        <f>IF([1]totrevprm!O213="","",[1]totrevprm!O213)</f>
        <v/>
      </c>
      <c r="V212" s="35"/>
      <c r="W212" s="55"/>
      <c r="X212" s="55"/>
      <c r="Y212" s="55"/>
      <c r="Z212" s="55"/>
    </row>
    <row r="213" spans="1:26">
      <c r="A213" s="47" t="s">
        <v>13</v>
      </c>
      <c r="B213" s="48" t="s">
        <v>144</v>
      </c>
      <c r="C213" s="49"/>
      <c r="D213" s="50">
        <v>2010</v>
      </c>
      <c r="E213" s="34">
        <v>1933741077</v>
      </c>
      <c r="F213" s="34">
        <v>2945911265</v>
      </c>
      <c r="G213" s="34">
        <v>4083295457</v>
      </c>
      <c r="H213" s="51">
        <v>0</v>
      </c>
      <c r="I213" s="52">
        <f t="shared" si="14"/>
        <v>8962947799</v>
      </c>
      <c r="J213" s="51">
        <v>-73224</v>
      </c>
      <c r="K213" s="53">
        <f t="shared" si="16"/>
        <v>8962874575</v>
      </c>
      <c r="L213" s="34">
        <v>0</v>
      </c>
      <c r="O213" s="35" t="str">
        <f>IF([1]totrevprm!O214="","",[1]totrevprm!O214)</f>
        <v/>
      </c>
      <c r="V213" s="35"/>
      <c r="W213" s="55"/>
      <c r="X213" s="55"/>
      <c r="Y213" s="55"/>
      <c r="Z213" s="55"/>
    </row>
    <row r="214" spans="1:26">
      <c r="A214" s="47" t="s">
        <v>13</v>
      </c>
      <c r="B214" s="48" t="s">
        <v>144</v>
      </c>
      <c r="C214" s="49"/>
      <c r="D214" s="50">
        <v>2011</v>
      </c>
      <c r="E214" s="34">
        <v>1975897054</v>
      </c>
      <c r="F214" s="34">
        <v>3167131653</v>
      </c>
      <c r="G214" s="34">
        <v>4094188764.1599998</v>
      </c>
      <c r="H214" s="51">
        <v>0</v>
      </c>
      <c r="I214" s="52">
        <f t="shared" si="14"/>
        <v>9237217471.1599998</v>
      </c>
      <c r="J214" s="51">
        <v>-145767</v>
      </c>
      <c r="K214" s="53">
        <f t="shared" si="16"/>
        <v>9237071704.1599998</v>
      </c>
      <c r="L214" s="34">
        <v>0</v>
      </c>
      <c r="O214" s="35" t="str">
        <f>IF([1]totrevprm!O215="","",[1]totrevprm!O215)</f>
        <v/>
      </c>
      <c r="V214" s="35"/>
      <c r="W214" s="55"/>
      <c r="X214" s="55"/>
      <c r="Y214" s="55"/>
      <c r="Z214" s="55"/>
    </row>
    <row r="215" spans="1:26">
      <c r="A215" s="47" t="s">
        <v>13</v>
      </c>
      <c r="B215" s="48" t="s">
        <v>144</v>
      </c>
      <c r="C215" s="49"/>
      <c r="D215" s="50">
        <v>2012</v>
      </c>
      <c r="E215" s="34">
        <v>2115900124</v>
      </c>
      <c r="F215" s="34">
        <v>3208701197</v>
      </c>
      <c r="G215" s="34">
        <v>4016525119</v>
      </c>
      <c r="H215" s="51">
        <v>0</v>
      </c>
      <c r="I215" s="52">
        <f t="shared" si="14"/>
        <v>9341126440</v>
      </c>
      <c r="J215" s="51">
        <v>-12701</v>
      </c>
      <c r="K215" s="53">
        <f t="shared" si="16"/>
        <v>9341113739</v>
      </c>
      <c r="L215" s="34">
        <v>0</v>
      </c>
      <c r="O215" s="35" t="str">
        <f>IF([1]totrevprm!O216="","",[1]totrevprm!O216)</f>
        <v/>
      </c>
      <c r="V215" s="35"/>
      <c r="W215" s="55"/>
      <c r="X215" s="55"/>
      <c r="Y215" s="55"/>
      <c r="Z215" s="55"/>
    </row>
    <row r="216" spans="1:26">
      <c r="A216" s="47" t="s">
        <v>13</v>
      </c>
      <c r="B216" s="48" t="s">
        <v>144</v>
      </c>
      <c r="C216" s="49"/>
      <c r="D216" s="50">
        <v>2013</v>
      </c>
      <c r="E216" s="34">
        <v>2201558974</v>
      </c>
      <c r="F216" s="34">
        <v>3244900516</v>
      </c>
      <c r="G216" s="34">
        <v>3976660185</v>
      </c>
      <c r="H216" s="51">
        <v>0</v>
      </c>
      <c r="I216" s="52">
        <f t="shared" si="14"/>
        <v>9423119675</v>
      </c>
      <c r="J216" s="51">
        <v>-209364</v>
      </c>
      <c r="K216" s="53">
        <f t="shared" si="16"/>
        <v>9422910311</v>
      </c>
      <c r="L216" s="34">
        <v>0</v>
      </c>
      <c r="O216" s="35" t="str">
        <f>IF([1]totrevprm!O217="","",[1]totrevprm!O217)</f>
        <v/>
      </c>
      <c r="V216" s="35"/>
      <c r="W216" s="55"/>
      <c r="X216" s="55"/>
      <c r="Y216" s="55"/>
      <c r="Z216" s="55"/>
    </row>
    <row r="217" spans="1:26">
      <c r="A217" s="47" t="s">
        <v>13</v>
      </c>
      <c r="B217" s="48" t="s">
        <v>144</v>
      </c>
      <c r="C217" s="49"/>
      <c r="D217" s="58">
        <v>2014</v>
      </c>
      <c r="E217" s="34">
        <v>2308019920</v>
      </c>
      <c r="F217" s="34">
        <v>3247756505</v>
      </c>
      <c r="G217" s="34">
        <v>4066649127.1999998</v>
      </c>
      <c r="H217" s="34">
        <v>0</v>
      </c>
      <c r="I217" s="52">
        <f t="shared" si="14"/>
        <v>9622425552.2000008</v>
      </c>
      <c r="J217" s="51">
        <v>-141277</v>
      </c>
      <c r="K217" s="53">
        <f t="shared" si="16"/>
        <v>9622284275.2000008</v>
      </c>
      <c r="L217" s="34">
        <v>0</v>
      </c>
      <c r="O217" s="35" t="str">
        <f>IF([1]totrevprm!O218="","",[1]totrevprm!O218)</f>
        <v/>
      </c>
      <c r="V217" s="35"/>
      <c r="W217" s="55"/>
      <c r="X217" s="55"/>
      <c r="Y217" s="55"/>
      <c r="Z217" s="55"/>
    </row>
    <row r="218" spans="1:26">
      <c r="A218" s="47" t="s">
        <v>13</v>
      </c>
      <c r="B218" s="48" t="s">
        <v>144</v>
      </c>
      <c r="C218" s="49"/>
      <c r="D218" s="58">
        <v>2015</v>
      </c>
      <c r="E218" s="34">
        <v>2533536918</v>
      </c>
      <c r="F218" s="34">
        <v>3802619233</v>
      </c>
      <c r="G218" s="34">
        <v>4122225914</v>
      </c>
      <c r="H218" s="34">
        <v>0</v>
      </c>
      <c r="I218" s="52">
        <f t="shared" si="14"/>
        <v>10458382065</v>
      </c>
      <c r="J218" s="51">
        <v>-79826</v>
      </c>
      <c r="K218" s="53">
        <f t="shared" si="16"/>
        <v>10458302239</v>
      </c>
      <c r="L218" s="34">
        <v>0</v>
      </c>
      <c r="O218" s="35" t="str">
        <f>IF([1]totrevprm!O219="","",[1]totrevprm!O219)</f>
        <v/>
      </c>
      <c r="P218" s="32">
        <v>415970235.13231605</v>
      </c>
      <c r="Q218" s="32">
        <v>236663454.69313434</v>
      </c>
      <c r="V218" s="35"/>
      <c r="W218" s="55"/>
      <c r="X218" s="55"/>
      <c r="Y218" s="55"/>
      <c r="Z218" s="55"/>
    </row>
    <row r="219" spans="1:26">
      <c r="A219" s="47" t="s">
        <v>13</v>
      </c>
      <c r="B219" s="48" t="s">
        <v>144</v>
      </c>
      <c r="C219" s="49"/>
      <c r="D219" s="58">
        <v>2016</v>
      </c>
      <c r="E219" s="34">
        <v>2439209106</v>
      </c>
      <c r="F219" s="34">
        <v>4353976431</v>
      </c>
      <c r="G219" s="34">
        <v>4131900298</v>
      </c>
      <c r="H219" s="34">
        <v>0</v>
      </c>
      <c r="I219" s="52">
        <f t="shared" si="14"/>
        <v>10925085835</v>
      </c>
      <c r="J219" s="51">
        <v>-70951</v>
      </c>
      <c r="K219" s="53">
        <f t="shared" si="16"/>
        <v>10925014884</v>
      </c>
      <c r="L219" s="34">
        <v>0</v>
      </c>
      <c r="O219" s="35" t="str">
        <f>IF([1]totrevprm!O220="","",[1]totrevprm!O220)</f>
        <v/>
      </c>
      <c r="P219" s="32">
        <v>419440442.72344041</v>
      </c>
      <c r="Q219" s="32">
        <v>239014123.62744361</v>
      </c>
      <c r="V219" s="35"/>
      <c r="W219" s="55"/>
      <c r="X219" s="55"/>
      <c r="Y219" s="55"/>
      <c r="Z219" s="55"/>
    </row>
    <row r="220" spans="1:26">
      <c r="A220" s="47" t="s">
        <v>13</v>
      </c>
      <c r="B220" s="48" t="s">
        <v>144</v>
      </c>
      <c r="C220" s="49"/>
      <c r="D220" s="58">
        <v>2017</v>
      </c>
      <c r="E220" s="34">
        <v>2541613434</v>
      </c>
      <c r="F220" s="34">
        <v>4653534288</v>
      </c>
      <c r="G220" s="34">
        <v>4003933926.4099998</v>
      </c>
      <c r="H220" s="34">
        <v>0</v>
      </c>
      <c r="I220" s="52">
        <f t="shared" si="14"/>
        <v>11199081648.41</v>
      </c>
      <c r="J220" s="51">
        <v>-19125</v>
      </c>
      <c r="K220" s="53">
        <f t="shared" si="16"/>
        <v>11199062523.41</v>
      </c>
      <c r="L220" s="34">
        <v>0</v>
      </c>
      <c r="M220" s="63" t="s">
        <v>146</v>
      </c>
      <c r="N220" s="67"/>
      <c r="O220" s="35" t="str">
        <f>IF([1]totrevprm!O221="","",[1]totrevprm!O221)</f>
        <v/>
      </c>
      <c r="P220" s="32">
        <v>447218422.0287267</v>
      </c>
      <c r="Q220" s="32">
        <v>232761247.43803146</v>
      </c>
      <c r="R220" s="67"/>
      <c r="S220" s="33">
        <v>3314683487</v>
      </c>
      <c r="T220" s="33" t="s">
        <v>110</v>
      </c>
      <c r="U220" s="33">
        <v>11</v>
      </c>
      <c r="V220" s="35"/>
      <c r="W220" s="55"/>
      <c r="X220" s="55"/>
      <c r="Y220" s="57">
        <v>7318617413.4099998</v>
      </c>
      <c r="Z220" s="55"/>
    </row>
    <row r="221" spans="1:26">
      <c r="A221" s="47" t="s">
        <v>13</v>
      </c>
      <c r="B221" s="48" t="s">
        <v>144</v>
      </c>
      <c r="C221" s="49"/>
      <c r="D221" s="58">
        <v>2018</v>
      </c>
      <c r="E221" s="34">
        <v>2643992529</v>
      </c>
      <c r="F221" s="34">
        <v>5381106348</v>
      </c>
      <c r="G221" s="34">
        <v>4241728214.0900002</v>
      </c>
      <c r="H221" s="34">
        <v>0</v>
      </c>
      <c r="I221" s="52">
        <f t="shared" si="14"/>
        <v>12266827091.09</v>
      </c>
      <c r="J221" s="51">
        <v>-12721</v>
      </c>
      <c r="K221" s="53">
        <f t="shared" si="16"/>
        <v>12266814370.09</v>
      </c>
      <c r="L221" s="57">
        <v>0</v>
      </c>
      <c r="M221" s="63" t="s">
        <v>146</v>
      </c>
      <c r="N221" s="67"/>
      <c r="O221" s="35" t="str">
        <f>IF([1]totrevprm!O222="","",[1]totrevprm!O222)</f>
        <v/>
      </c>
      <c r="P221" s="32">
        <v>465346135.23140121</v>
      </c>
      <c r="Q221" s="32">
        <v>222423961</v>
      </c>
      <c r="R221" s="67"/>
      <c r="S221" s="33">
        <v>3693269251</v>
      </c>
      <c r="T221" s="33" t="s">
        <v>110</v>
      </c>
      <c r="V221" s="35"/>
      <c r="W221" s="55"/>
      <c r="X221" s="55"/>
      <c r="Y221" s="57">
        <v>7318617413.4099998</v>
      </c>
      <c r="Z221" s="55"/>
    </row>
    <row r="222" spans="1:26">
      <c r="A222" s="47" t="s">
        <v>13</v>
      </c>
      <c r="B222" s="48" t="s">
        <v>144</v>
      </c>
      <c r="C222" s="49"/>
      <c r="D222" s="58">
        <v>2019</v>
      </c>
      <c r="E222" s="34">
        <v>2785257720</v>
      </c>
      <c r="F222" s="34">
        <v>5099243499</v>
      </c>
      <c r="G222" s="34">
        <v>4363995213.4148006</v>
      </c>
      <c r="H222" s="34">
        <v>0</v>
      </c>
      <c r="I222" s="52">
        <f t="shared" si="14"/>
        <v>12248496432.414801</v>
      </c>
      <c r="J222" s="51">
        <v>-37852302</v>
      </c>
      <c r="K222" s="53">
        <f t="shared" si="16"/>
        <v>12210644130.414801</v>
      </c>
      <c r="L222" s="57">
        <v>0</v>
      </c>
      <c r="M222" s="63"/>
      <c r="N222" s="67"/>
      <c r="O222" s="35" t="str">
        <f>IF([1]totrevprm!O223="","",[1]totrevprm!O223)</f>
        <v/>
      </c>
      <c r="P222" s="32">
        <v>493537114.683496</v>
      </c>
      <c r="Q222" s="32">
        <v>228327606.55043098</v>
      </c>
      <c r="R222" s="67"/>
      <c r="V222" s="35"/>
      <c r="W222" s="55"/>
      <c r="X222" s="55"/>
      <c r="Y222" s="55"/>
      <c r="Z222" s="55"/>
    </row>
    <row r="223" spans="1:26">
      <c r="A223" s="47" t="s">
        <v>13</v>
      </c>
      <c r="B223" s="48" t="s">
        <v>144</v>
      </c>
      <c r="C223" s="49"/>
      <c r="D223" s="58">
        <v>2020</v>
      </c>
      <c r="E223" s="34">
        <v>2762629727</v>
      </c>
      <c r="F223" s="34">
        <v>6465903629</v>
      </c>
      <c r="G223" s="34">
        <v>4278572864</v>
      </c>
      <c r="H223" s="34">
        <v>0</v>
      </c>
      <c r="I223" s="52">
        <f t="shared" si="14"/>
        <v>13507106220</v>
      </c>
      <c r="J223" s="51">
        <v>-8</v>
      </c>
      <c r="K223" s="53">
        <f t="shared" si="16"/>
        <v>13507106212</v>
      </c>
      <c r="L223" s="57">
        <v>0</v>
      </c>
      <c r="M223" s="63"/>
      <c r="N223" s="67"/>
      <c r="O223" s="35" t="str">
        <f>IF([1]totrevprm!O224="","",[1]totrevprm!O224)</f>
        <v/>
      </c>
      <c r="P223" s="32">
        <v>487726391</v>
      </c>
      <c r="Q223" s="32">
        <v>221780451</v>
      </c>
      <c r="R223" s="67"/>
      <c r="V223" s="35"/>
      <c r="W223" s="55"/>
      <c r="X223" s="55"/>
      <c r="Y223" s="55"/>
      <c r="Z223" s="55"/>
    </row>
    <row r="224" spans="1:26">
      <c r="A224" s="47" t="s">
        <v>13</v>
      </c>
      <c r="B224" s="48" t="s">
        <v>144</v>
      </c>
      <c r="C224" s="49"/>
      <c r="D224" s="58">
        <v>2021</v>
      </c>
      <c r="E224" s="34">
        <v>2997394853</v>
      </c>
      <c r="F224" s="34">
        <v>5571179910</v>
      </c>
      <c r="G224" s="34">
        <v>4508213406</v>
      </c>
      <c r="H224" s="34">
        <v>0</v>
      </c>
      <c r="I224" s="52">
        <f t="shared" si="14"/>
        <v>13076788169</v>
      </c>
      <c r="J224" s="57">
        <v>-4</v>
      </c>
      <c r="K224" s="53">
        <f t="shared" si="16"/>
        <v>13076788165</v>
      </c>
      <c r="L224" s="57">
        <v>0</v>
      </c>
      <c r="M224" s="63"/>
      <c r="N224" s="67"/>
      <c r="O224" s="35"/>
      <c r="P224" s="32">
        <v>490205217.96000004</v>
      </c>
      <c r="Q224" s="32">
        <v>234698515</v>
      </c>
      <c r="R224" s="67"/>
      <c r="V224" s="35"/>
      <c r="W224" s="55"/>
      <c r="X224" s="55"/>
      <c r="Y224" s="55"/>
      <c r="Z224" s="55"/>
    </row>
    <row r="225" spans="1:26">
      <c r="A225" s="47" t="s">
        <v>13</v>
      </c>
      <c r="B225" s="48" t="s">
        <v>144</v>
      </c>
      <c r="C225" s="49"/>
      <c r="D225" s="58">
        <v>2022</v>
      </c>
      <c r="E225" s="34">
        <v>3068011251</v>
      </c>
      <c r="F225" s="34">
        <v>5800009011</v>
      </c>
      <c r="G225" s="34">
        <v>4893154391</v>
      </c>
      <c r="H225" s="34">
        <v>0</v>
      </c>
      <c r="I225" s="52">
        <f t="shared" si="14"/>
        <v>13761174653</v>
      </c>
      <c r="J225" s="57">
        <v>-7227</v>
      </c>
      <c r="K225" s="53">
        <f t="shared" si="16"/>
        <v>13761167426</v>
      </c>
      <c r="L225" s="57">
        <v>0</v>
      </c>
      <c r="M225" s="63"/>
      <c r="N225" s="67"/>
      <c r="O225" s="35"/>
      <c r="P225" s="57">
        <v>532291338</v>
      </c>
      <c r="Q225" s="57">
        <v>234700110</v>
      </c>
      <c r="R225" s="67"/>
      <c r="V225" s="35"/>
      <c r="W225" s="55"/>
      <c r="X225" s="55"/>
      <c r="Y225" s="55"/>
      <c r="Z225" s="55"/>
    </row>
    <row r="226" spans="1:26">
      <c r="A226" s="47" t="s">
        <v>13</v>
      </c>
      <c r="B226" s="48" t="s">
        <v>144</v>
      </c>
      <c r="C226" s="49"/>
      <c r="D226" s="50">
        <v>2023</v>
      </c>
      <c r="E226" s="34">
        <v>3116255040</v>
      </c>
      <c r="F226" s="34">
        <v>6407168692.2691002</v>
      </c>
      <c r="G226" s="34">
        <v>8168943851.1000004</v>
      </c>
      <c r="H226" s="34">
        <v>0</v>
      </c>
      <c r="I226" s="52">
        <f t="shared" si="14"/>
        <v>17692367583.369102</v>
      </c>
      <c r="J226" s="57">
        <v>-13849</v>
      </c>
      <c r="K226" s="53">
        <f t="shared" si="16"/>
        <v>17692353734.369102</v>
      </c>
      <c r="L226" s="34">
        <v>0</v>
      </c>
      <c r="M226" s="63" t="s">
        <v>132</v>
      </c>
      <c r="N226" s="67"/>
      <c r="O226" s="35" t="s">
        <v>147</v>
      </c>
      <c r="P226" s="57">
        <v>572007615.96000004</v>
      </c>
      <c r="Q226" s="57">
        <v>234428565</v>
      </c>
      <c r="R226" s="67"/>
      <c r="V226" s="35"/>
      <c r="W226" s="55"/>
      <c r="X226" s="55"/>
      <c r="Y226" s="55"/>
      <c r="Z226" s="55"/>
    </row>
    <row r="227" spans="1:26">
      <c r="A227" s="47"/>
      <c r="B227" s="49"/>
      <c r="C227" s="49"/>
      <c r="E227" s="51"/>
      <c r="F227" s="51"/>
      <c r="G227" s="51"/>
      <c r="H227" s="51"/>
      <c r="I227" s="52"/>
      <c r="K227" s="59"/>
      <c r="L227" s="34"/>
      <c r="M227" s="63"/>
      <c r="O227" s="35"/>
    </row>
    <row r="228" spans="1:26">
      <c r="A228" s="47" t="s">
        <v>14</v>
      </c>
      <c r="B228" s="48" t="s">
        <v>148</v>
      </c>
      <c r="C228" s="49" t="s">
        <v>149</v>
      </c>
      <c r="D228" s="50">
        <v>1988</v>
      </c>
      <c r="E228" s="51">
        <v>1088101087</v>
      </c>
      <c r="F228" s="51">
        <v>814138809</v>
      </c>
      <c r="G228" s="51">
        <v>2007923266</v>
      </c>
      <c r="H228" s="51">
        <v>1056248596</v>
      </c>
      <c r="I228" s="52">
        <f t="shared" si="14"/>
        <v>4966411758</v>
      </c>
      <c r="J228" s="51">
        <v>0</v>
      </c>
      <c r="K228" s="53">
        <f>SUM(I228:J228)</f>
        <v>4966411758</v>
      </c>
      <c r="L228" s="34">
        <v>0</v>
      </c>
      <c r="M228" s="63"/>
      <c r="O228" s="35" t="str">
        <f>IF([1]totrevprm!O229="","",[1]totrevprm!O229)</f>
        <v/>
      </c>
    </row>
    <row r="229" spans="1:26">
      <c r="A229" s="47" t="s">
        <v>14</v>
      </c>
      <c r="B229" s="48" t="s">
        <v>148</v>
      </c>
      <c r="C229" s="49" t="s">
        <v>125</v>
      </c>
      <c r="D229" s="50">
        <v>1989</v>
      </c>
      <c r="E229" s="51">
        <v>1150185716</v>
      </c>
      <c r="F229" s="51">
        <v>924054498</v>
      </c>
      <c r="G229" s="51">
        <v>2357785708</v>
      </c>
      <c r="H229" s="51">
        <v>917855756</v>
      </c>
      <c r="I229" s="52">
        <f t="shared" si="14"/>
        <v>5349881678</v>
      </c>
      <c r="J229" s="51">
        <v>0</v>
      </c>
      <c r="K229" s="53">
        <f t="shared" ref="K229:K263" si="17">SUM(I229:J229)</f>
        <v>5349881678</v>
      </c>
      <c r="L229" s="34">
        <v>0</v>
      </c>
      <c r="M229" s="63"/>
      <c r="O229" s="35" t="str">
        <f>IF([1]totrevprm!O230="","",[1]totrevprm!O230)</f>
        <v/>
      </c>
    </row>
    <row r="230" spans="1:26">
      <c r="A230" s="47" t="s">
        <v>14</v>
      </c>
      <c r="B230" s="48" t="s">
        <v>148</v>
      </c>
      <c r="C230" s="49" t="s">
        <v>125</v>
      </c>
      <c r="D230" s="50">
        <v>1990</v>
      </c>
      <c r="E230" s="51">
        <v>1224476571</v>
      </c>
      <c r="F230" s="51">
        <v>1396613823.24</v>
      </c>
      <c r="G230" s="51">
        <v>2605274310</v>
      </c>
      <c r="H230" s="51">
        <v>904765983</v>
      </c>
      <c r="I230" s="52">
        <f t="shared" si="14"/>
        <v>6131130687.2399998</v>
      </c>
      <c r="J230" s="51">
        <v>0</v>
      </c>
      <c r="K230" s="53">
        <f t="shared" si="17"/>
        <v>6131130687.2399998</v>
      </c>
      <c r="L230" s="34">
        <v>0</v>
      </c>
      <c r="M230" s="63"/>
      <c r="O230" s="35" t="str">
        <f>IF([1]totrevprm!O231="","",[1]totrevprm!O231)</f>
        <v/>
      </c>
    </row>
    <row r="231" spans="1:26">
      <c r="A231" s="47" t="s">
        <v>14</v>
      </c>
      <c r="B231" s="48" t="s">
        <v>148</v>
      </c>
      <c r="C231" s="49" t="s">
        <v>125</v>
      </c>
      <c r="D231" s="50">
        <v>1991</v>
      </c>
      <c r="E231" s="51">
        <v>1259496517</v>
      </c>
      <c r="F231" s="51">
        <v>868623997</v>
      </c>
      <c r="G231" s="51">
        <v>2080101981</v>
      </c>
      <c r="H231" s="51">
        <v>798555349</v>
      </c>
      <c r="I231" s="52">
        <f t="shared" si="14"/>
        <v>5006777844</v>
      </c>
      <c r="J231" s="51">
        <v>0</v>
      </c>
      <c r="K231" s="53">
        <f t="shared" si="17"/>
        <v>5006777844</v>
      </c>
      <c r="L231" s="34">
        <v>0</v>
      </c>
      <c r="M231" s="63"/>
      <c r="O231" s="35" t="str">
        <f>IF([1]totrevprm!O232="","",[1]totrevprm!O232)</f>
        <v/>
      </c>
    </row>
    <row r="232" spans="1:26">
      <c r="A232" s="47" t="s">
        <v>14</v>
      </c>
      <c r="B232" s="48" t="s">
        <v>148</v>
      </c>
      <c r="C232" s="49" t="s">
        <v>125</v>
      </c>
      <c r="D232" s="50">
        <v>1992</v>
      </c>
      <c r="E232" s="51">
        <v>1263353236</v>
      </c>
      <c r="F232" s="51">
        <v>1013246298.2</v>
      </c>
      <c r="G232" s="51">
        <v>1900074462</v>
      </c>
      <c r="H232" s="51">
        <v>620598543</v>
      </c>
      <c r="I232" s="52">
        <f t="shared" si="14"/>
        <v>4797272539.1999998</v>
      </c>
      <c r="J232" s="51">
        <v>0</v>
      </c>
      <c r="K232" s="53">
        <f t="shared" si="17"/>
        <v>4797272539.1999998</v>
      </c>
      <c r="L232" s="34">
        <v>0</v>
      </c>
      <c r="M232" s="63"/>
      <c r="O232" s="35" t="str">
        <f>IF([1]totrevprm!O233="","",[1]totrevprm!O233)</f>
        <v/>
      </c>
    </row>
    <row r="233" spans="1:26">
      <c r="A233" s="47" t="s">
        <v>14</v>
      </c>
      <c r="B233" s="48" t="s">
        <v>148</v>
      </c>
      <c r="C233" s="49" t="s">
        <v>125</v>
      </c>
      <c r="D233" s="50">
        <v>1993</v>
      </c>
      <c r="E233" s="51">
        <v>1379972689</v>
      </c>
      <c r="F233" s="51">
        <v>802506092</v>
      </c>
      <c r="G233" s="51">
        <v>1763174845</v>
      </c>
      <c r="H233" s="51">
        <v>537714964</v>
      </c>
      <c r="I233" s="52">
        <f t="shared" si="14"/>
        <v>4483368590</v>
      </c>
      <c r="J233" s="51">
        <v>0</v>
      </c>
      <c r="K233" s="53">
        <f t="shared" si="17"/>
        <v>4483368590</v>
      </c>
      <c r="L233" s="34">
        <v>0</v>
      </c>
      <c r="M233" s="63"/>
      <c r="O233" s="35" t="str">
        <f>IF([1]totrevprm!O234="","",[1]totrevprm!O234)</f>
        <v/>
      </c>
    </row>
    <row r="234" spans="1:26">
      <c r="A234" s="47" t="s">
        <v>14</v>
      </c>
      <c r="B234" s="48" t="s">
        <v>148</v>
      </c>
      <c r="C234" s="49" t="s">
        <v>125</v>
      </c>
      <c r="D234" s="50">
        <v>1994</v>
      </c>
      <c r="E234" s="51">
        <v>1601094600</v>
      </c>
      <c r="F234" s="51">
        <v>1467073952</v>
      </c>
      <c r="G234" s="51">
        <v>1752533368</v>
      </c>
      <c r="H234" s="51">
        <v>1773874230</v>
      </c>
      <c r="I234" s="52">
        <f t="shared" si="14"/>
        <v>6594576150</v>
      </c>
      <c r="J234" s="51">
        <v>0</v>
      </c>
      <c r="K234" s="53">
        <f t="shared" si="17"/>
        <v>6594576150</v>
      </c>
      <c r="L234" s="34">
        <v>0</v>
      </c>
      <c r="M234" s="63"/>
      <c r="O234" s="35" t="str">
        <f>IF([1]totrevprm!O235="","",[1]totrevprm!O235)</f>
        <v/>
      </c>
    </row>
    <row r="235" spans="1:26">
      <c r="A235" s="47" t="s">
        <v>14</v>
      </c>
      <c r="B235" s="48" t="s">
        <v>148</v>
      </c>
      <c r="C235" s="49" t="s">
        <v>125</v>
      </c>
      <c r="D235" s="50">
        <v>1995</v>
      </c>
      <c r="E235" s="51">
        <v>1584649056</v>
      </c>
      <c r="F235" s="51">
        <v>1600898074</v>
      </c>
      <c r="G235" s="51">
        <v>2067627222</v>
      </c>
      <c r="H235" s="51">
        <v>671136066</v>
      </c>
      <c r="I235" s="52">
        <f t="shared" si="14"/>
        <v>5924310418</v>
      </c>
      <c r="J235" s="51">
        <v>0</v>
      </c>
      <c r="K235" s="53">
        <f t="shared" si="17"/>
        <v>5924310418</v>
      </c>
      <c r="L235" s="34">
        <v>0</v>
      </c>
      <c r="M235" s="63"/>
      <c r="O235" s="35" t="str">
        <f>IF([1]totrevprm!O236="","",[1]totrevprm!O236)</f>
        <v/>
      </c>
    </row>
    <row r="236" spans="1:26">
      <c r="A236" s="47" t="s">
        <v>14</v>
      </c>
      <c r="B236" s="48" t="s">
        <v>148</v>
      </c>
      <c r="C236" s="49" t="s">
        <v>125</v>
      </c>
      <c r="D236" s="50">
        <v>1996</v>
      </c>
      <c r="E236" s="51">
        <v>1638095187</v>
      </c>
      <c r="F236" s="51">
        <v>1215287036</v>
      </c>
      <c r="G236" s="51">
        <v>1635755629</v>
      </c>
      <c r="H236" s="51">
        <v>520507398</v>
      </c>
      <c r="I236" s="52">
        <f t="shared" ref="I236:I299" si="18">SUM(E236:H236)</f>
        <v>5009645250</v>
      </c>
      <c r="J236" s="51">
        <v>0</v>
      </c>
      <c r="K236" s="53">
        <f t="shared" si="17"/>
        <v>5009645250</v>
      </c>
      <c r="L236" s="34">
        <v>0</v>
      </c>
      <c r="M236" s="63"/>
      <c r="O236" s="35" t="str">
        <f>IF([1]totrevprm!O237="","",[1]totrevprm!O237)</f>
        <v/>
      </c>
    </row>
    <row r="237" spans="1:26">
      <c r="A237" s="47" t="s">
        <v>14</v>
      </c>
      <c r="B237" s="48" t="s">
        <v>148</v>
      </c>
      <c r="C237" s="49" t="s">
        <v>125</v>
      </c>
      <c r="D237" s="50">
        <v>1997</v>
      </c>
      <c r="E237" s="51">
        <v>1550476848</v>
      </c>
      <c r="F237" s="51">
        <v>1517374403</v>
      </c>
      <c r="G237" s="51">
        <v>1343566612</v>
      </c>
      <c r="H237" s="51">
        <v>473221338</v>
      </c>
      <c r="I237" s="52">
        <f t="shared" si="18"/>
        <v>4884639201</v>
      </c>
      <c r="J237" s="51">
        <v>0</v>
      </c>
      <c r="K237" s="53">
        <f t="shared" si="17"/>
        <v>4884639201</v>
      </c>
      <c r="L237" s="34">
        <v>0</v>
      </c>
      <c r="M237" s="63"/>
      <c r="O237" s="35" t="str">
        <f>IF([1]totrevprm!O238="","",[1]totrevprm!O238)</f>
        <v/>
      </c>
    </row>
    <row r="238" spans="1:26">
      <c r="A238" s="47" t="s">
        <v>14</v>
      </c>
      <c r="B238" s="48" t="s">
        <v>148</v>
      </c>
      <c r="C238" s="49" t="s">
        <v>125</v>
      </c>
      <c r="D238" s="50">
        <v>1998</v>
      </c>
      <c r="E238" s="51">
        <v>1718180622</v>
      </c>
      <c r="F238" s="51">
        <v>1306572294</v>
      </c>
      <c r="G238" s="51">
        <v>1663892131</v>
      </c>
      <c r="H238" s="51">
        <v>-24492761</v>
      </c>
      <c r="I238" s="52">
        <f t="shared" si="18"/>
        <v>4664152286</v>
      </c>
      <c r="J238" s="51">
        <v>0</v>
      </c>
      <c r="K238" s="53">
        <f t="shared" si="17"/>
        <v>4664152286</v>
      </c>
      <c r="L238" s="34">
        <v>0</v>
      </c>
      <c r="M238" s="63"/>
      <c r="O238" s="35" t="str">
        <f>IF([1]totrevprm!O239="","",[1]totrevprm!O239)</f>
        <v/>
      </c>
    </row>
    <row r="239" spans="1:26">
      <c r="A239" s="47" t="s">
        <v>14</v>
      </c>
      <c r="B239" s="48" t="s">
        <v>148</v>
      </c>
      <c r="C239" s="49" t="s">
        <v>125</v>
      </c>
      <c r="D239" s="50">
        <v>1999</v>
      </c>
      <c r="E239" s="51">
        <v>1598661952</v>
      </c>
      <c r="F239" s="51">
        <v>1852264435</v>
      </c>
      <c r="G239" s="51">
        <v>1816115978</v>
      </c>
      <c r="H239" s="51">
        <v>691544953</v>
      </c>
      <c r="I239" s="52">
        <f t="shared" si="18"/>
        <v>5958587318</v>
      </c>
      <c r="J239" s="51">
        <v>0</v>
      </c>
      <c r="K239" s="53">
        <f t="shared" si="17"/>
        <v>5958587318</v>
      </c>
      <c r="L239" s="34">
        <v>0</v>
      </c>
      <c r="M239" s="63"/>
      <c r="O239" s="35" t="str">
        <f>IF([1]totrevprm!O240="","",[1]totrevprm!O240)</f>
        <v/>
      </c>
    </row>
    <row r="240" spans="1:26">
      <c r="A240" s="47" t="s">
        <v>14</v>
      </c>
      <c r="B240" s="48" t="s">
        <v>148</v>
      </c>
      <c r="C240" s="49" t="s">
        <v>125</v>
      </c>
      <c r="D240" s="50">
        <v>2000</v>
      </c>
      <c r="E240" s="51">
        <v>1694456096</v>
      </c>
      <c r="F240" s="51">
        <v>2293919836</v>
      </c>
      <c r="G240" s="51">
        <v>1960756971</v>
      </c>
      <c r="H240" s="51">
        <v>568895089</v>
      </c>
      <c r="I240" s="52">
        <f t="shared" si="18"/>
        <v>6518027992</v>
      </c>
      <c r="J240" s="51">
        <v>0</v>
      </c>
      <c r="K240" s="53">
        <f t="shared" si="17"/>
        <v>6518027992</v>
      </c>
      <c r="L240" s="34">
        <v>0</v>
      </c>
      <c r="M240" s="63"/>
      <c r="O240" s="35" t="str">
        <f>IF([1]totrevprm!O241="","",[1]totrevprm!O241)</f>
        <v/>
      </c>
      <c r="V240" s="35" t="s">
        <v>148</v>
      </c>
      <c r="W240" s="55">
        <v>1929657</v>
      </c>
      <c r="X240" s="55">
        <v>46603082</v>
      </c>
      <c r="Y240" s="55">
        <v>15125377</v>
      </c>
      <c r="Z240" s="55">
        <v>0</v>
      </c>
    </row>
    <row r="241" spans="1:26">
      <c r="A241" s="47" t="s">
        <v>14</v>
      </c>
      <c r="B241" s="48" t="s">
        <v>148</v>
      </c>
      <c r="C241" s="49" t="s">
        <v>150</v>
      </c>
      <c r="D241" s="50">
        <v>2001</v>
      </c>
      <c r="E241" s="51">
        <v>1648001680</v>
      </c>
      <c r="F241" s="51">
        <v>3469628636</v>
      </c>
      <c r="G241" s="51">
        <v>2062471090</v>
      </c>
      <c r="H241" s="51">
        <v>473081692</v>
      </c>
      <c r="I241" s="52">
        <f t="shared" si="18"/>
        <v>7653183098</v>
      </c>
      <c r="J241" s="51">
        <v>0</v>
      </c>
      <c r="K241" s="53">
        <f t="shared" si="17"/>
        <v>7653183098</v>
      </c>
      <c r="L241" s="32">
        <v>24602649</v>
      </c>
      <c r="M241" s="63" t="s">
        <v>129</v>
      </c>
      <c r="O241" s="35" t="str">
        <f>IF([1]totrevprm!O242="","",[1]totrevprm!O242)</f>
        <v/>
      </c>
      <c r="V241" s="35"/>
      <c r="W241" s="55"/>
      <c r="X241" s="55"/>
      <c r="Y241" s="55"/>
      <c r="Z241" s="55"/>
    </row>
    <row r="242" spans="1:26">
      <c r="A242" s="47" t="s">
        <v>14</v>
      </c>
      <c r="B242" s="48" t="s">
        <v>148</v>
      </c>
      <c r="C242" s="49" t="s">
        <v>125</v>
      </c>
      <c r="D242" s="50">
        <v>2002</v>
      </c>
      <c r="E242" s="51">
        <v>1659039792</v>
      </c>
      <c r="F242" s="51">
        <v>4956566466</v>
      </c>
      <c r="G242" s="51">
        <v>2245740057</v>
      </c>
      <c r="H242" s="51">
        <v>166919546</v>
      </c>
      <c r="I242" s="52">
        <f t="shared" si="18"/>
        <v>9028265861</v>
      </c>
      <c r="J242" s="51">
        <v>0</v>
      </c>
      <c r="K242" s="53">
        <f t="shared" si="17"/>
        <v>9028265861</v>
      </c>
      <c r="L242" s="32">
        <v>17400336</v>
      </c>
      <c r="M242" s="63" t="s">
        <v>129</v>
      </c>
      <c r="O242" s="35" t="str">
        <f>IF([1]totrevprm!O243="","",[1]totrevprm!O243)</f>
        <v/>
      </c>
      <c r="V242" s="35"/>
      <c r="W242" s="55"/>
      <c r="X242" s="55"/>
      <c r="Y242" s="55"/>
      <c r="Z242" s="55"/>
    </row>
    <row r="243" spans="1:26">
      <c r="A243" s="47" t="s">
        <v>14</v>
      </c>
      <c r="B243" s="48" t="s">
        <v>148</v>
      </c>
      <c r="C243" s="49" t="s">
        <v>125</v>
      </c>
      <c r="D243" s="50">
        <v>2003</v>
      </c>
      <c r="E243" s="56">
        <v>1714184436</v>
      </c>
      <c r="F243" s="56">
        <v>5352613731</v>
      </c>
      <c r="G243" s="56">
        <v>2408845740</v>
      </c>
      <c r="H243" s="56">
        <v>280445747</v>
      </c>
      <c r="I243" s="52">
        <f t="shared" si="18"/>
        <v>9756089654</v>
      </c>
      <c r="J243" s="51">
        <v>0</v>
      </c>
      <c r="K243" s="53">
        <f t="shared" si="17"/>
        <v>9756089654</v>
      </c>
      <c r="L243" s="32">
        <v>82137504</v>
      </c>
      <c r="M243" s="63" t="s">
        <v>129</v>
      </c>
      <c r="O243" s="35" t="str">
        <f>IF([1]totrevprm!O244="","",[1]totrevprm!O244)</f>
        <v/>
      </c>
      <c r="V243" s="35"/>
      <c r="W243" s="55"/>
      <c r="X243" s="55"/>
      <c r="Y243" s="55"/>
      <c r="Z243" s="55"/>
    </row>
    <row r="244" spans="1:26">
      <c r="A244" s="47" t="s">
        <v>14</v>
      </c>
      <c r="B244" s="48" t="s">
        <v>148</v>
      </c>
      <c r="C244" s="49" t="s">
        <v>125</v>
      </c>
      <c r="D244" s="50">
        <v>2004</v>
      </c>
      <c r="E244" s="56">
        <v>1816689372</v>
      </c>
      <c r="F244" s="56">
        <v>5334295148</v>
      </c>
      <c r="G244" s="56">
        <v>2812657380</v>
      </c>
      <c r="H244" s="56">
        <v>352670408</v>
      </c>
      <c r="I244" s="52">
        <f t="shared" si="18"/>
        <v>10316312308</v>
      </c>
      <c r="J244" s="51">
        <v>0</v>
      </c>
      <c r="K244" s="53">
        <f t="shared" si="17"/>
        <v>10316312308</v>
      </c>
      <c r="L244" s="32">
        <v>727248019</v>
      </c>
      <c r="M244" s="63" t="s">
        <v>129</v>
      </c>
      <c r="O244" s="35" t="str">
        <f>IF([1]totrevprm!O245="","",[1]totrevprm!O245)</f>
        <v/>
      </c>
      <c r="V244" s="35"/>
      <c r="W244" s="55"/>
      <c r="X244" s="55"/>
      <c r="Y244" s="55"/>
      <c r="Z244" s="55"/>
    </row>
    <row r="245" spans="1:26">
      <c r="A245" s="47" t="s">
        <v>14</v>
      </c>
      <c r="B245" s="48" t="s">
        <v>148</v>
      </c>
      <c r="C245" s="49"/>
      <c r="D245" s="50">
        <v>2005</v>
      </c>
      <c r="E245" s="56">
        <v>1943840851</v>
      </c>
      <c r="F245" s="56">
        <v>5044679490</v>
      </c>
      <c r="G245" s="56">
        <v>4498625923</v>
      </c>
      <c r="H245" s="56">
        <v>3447456795</v>
      </c>
      <c r="I245" s="52">
        <f t="shared" si="18"/>
        <v>14934603059</v>
      </c>
      <c r="J245" s="51">
        <v>0</v>
      </c>
      <c r="K245" s="53">
        <f t="shared" si="17"/>
        <v>14934603059</v>
      </c>
      <c r="L245" s="32">
        <v>69019354</v>
      </c>
      <c r="M245" s="63" t="s">
        <v>129</v>
      </c>
      <c r="O245" s="35" t="str">
        <f>IF([1]totrevprm!O246="","",[1]totrevprm!O246)</f>
        <v/>
      </c>
      <c r="V245" s="35"/>
      <c r="W245" s="55"/>
      <c r="X245" s="55"/>
      <c r="Y245" s="55"/>
      <c r="Z245" s="55"/>
    </row>
    <row r="246" spans="1:26">
      <c r="A246" s="47" t="s">
        <v>14</v>
      </c>
      <c r="B246" s="48" t="s">
        <v>148</v>
      </c>
      <c r="C246" s="49"/>
      <c r="D246" s="50">
        <v>2006</v>
      </c>
      <c r="E246" s="34">
        <v>1977069693</v>
      </c>
      <c r="F246" s="34">
        <v>4795359905</v>
      </c>
      <c r="G246" s="34">
        <v>4833278044</v>
      </c>
      <c r="H246" s="34">
        <v>318648337</v>
      </c>
      <c r="I246" s="52">
        <f t="shared" si="18"/>
        <v>11924355979</v>
      </c>
      <c r="J246" s="51">
        <v>0</v>
      </c>
      <c r="K246" s="53">
        <f t="shared" si="17"/>
        <v>11924355979</v>
      </c>
      <c r="L246" s="32">
        <v>151223088</v>
      </c>
      <c r="M246" s="63" t="s">
        <v>129</v>
      </c>
      <c r="O246" s="35" t="str">
        <f>IF([1]totrevprm!O247="","",[1]totrevprm!O247)</f>
        <v/>
      </c>
      <c r="V246" s="35"/>
      <c r="W246" s="55"/>
      <c r="X246" s="55"/>
      <c r="Y246" s="55"/>
      <c r="Z246" s="55"/>
    </row>
    <row r="247" spans="1:26">
      <c r="A247" s="47" t="s">
        <v>14</v>
      </c>
      <c r="B247" s="48" t="s">
        <v>148</v>
      </c>
      <c r="C247" s="49"/>
      <c r="D247" s="50">
        <v>2007</v>
      </c>
      <c r="E247" s="34">
        <v>2091275430</v>
      </c>
      <c r="F247" s="34">
        <v>5166646752</v>
      </c>
      <c r="G247" s="34">
        <v>5271538201</v>
      </c>
      <c r="H247" s="34">
        <v>714599286</v>
      </c>
      <c r="I247" s="52">
        <f t="shared" si="18"/>
        <v>13244059669</v>
      </c>
      <c r="J247" s="51">
        <v>0</v>
      </c>
      <c r="K247" s="53">
        <f t="shared" si="17"/>
        <v>13244059669</v>
      </c>
      <c r="L247" s="32">
        <v>107224180</v>
      </c>
      <c r="M247" s="63" t="s">
        <v>129</v>
      </c>
      <c r="O247" s="35" t="str">
        <f>IF([1]totrevprm!O248="","",[1]totrevprm!O248)</f>
        <v/>
      </c>
      <c r="V247" s="35"/>
      <c r="W247" s="55"/>
      <c r="X247" s="55"/>
      <c r="Y247" s="55"/>
      <c r="Z247" s="55"/>
    </row>
    <row r="248" spans="1:26">
      <c r="A248" s="47" t="s">
        <v>14</v>
      </c>
      <c r="B248" s="48" t="s">
        <v>148</v>
      </c>
      <c r="C248" s="49"/>
      <c r="D248" s="50">
        <v>2008</v>
      </c>
      <c r="E248" s="34">
        <v>2055376551</v>
      </c>
      <c r="F248" s="34">
        <v>6380098907</v>
      </c>
      <c r="G248" s="34">
        <v>4962655584</v>
      </c>
      <c r="H248" s="34">
        <v>389986992</v>
      </c>
      <c r="I248" s="52">
        <f t="shared" si="18"/>
        <v>13788118034</v>
      </c>
      <c r="J248" s="51">
        <v>0</v>
      </c>
      <c r="K248" s="53">
        <f t="shared" si="17"/>
        <v>13788118034</v>
      </c>
      <c r="L248" s="32">
        <v>127841650</v>
      </c>
      <c r="M248" s="63" t="s">
        <v>129</v>
      </c>
      <c r="O248" s="35" t="str">
        <f>IF([1]totrevprm!O249="","",[1]totrevprm!O249)</f>
        <v/>
      </c>
      <c r="V248" s="35"/>
      <c r="W248" s="55"/>
      <c r="X248" s="55"/>
      <c r="Y248" s="55"/>
      <c r="Z248" s="55"/>
    </row>
    <row r="249" spans="1:26">
      <c r="A249" s="47" t="s">
        <v>14</v>
      </c>
      <c r="B249" s="48" t="s">
        <v>148</v>
      </c>
      <c r="C249" s="49"/>
      <c r="D249" s="50">
        <v>2009</v>
      </c>
      <c r="E249" s="34">
        <v>2196997367</v>
      </c>
      <c r="F249" s="34">
        <v>6506224856</v>
      </c>
      <c r="G249" s="34">
        <v>5122671333</v>
      </c>
      <c r="H249" s="34">
        <v>1055986375</v>
      </c>
      <c r="I249" s="52">
        <f t="shared" si="18"/>
        <v>14881879931</v>
      </c>
      <c r="J249" s="51">
        <v>0</v>
      </c>
      <c r="K249" s="53">
        <f t="shared" si="17"/>
        <v>14881879931</v>
      </c>
      <c r="L249" s="32">
        <v>56924327</v>
      </c>
      <c r="M249" s="63" t="s">
        <v>129</v>
      </c>
      <c r="O249" s="35" t="str">
        <f>IF([1]totrevprm!O250="","",[1]totrevprm!O250)</f>
        <v/>
      </c>
      <c r="V249" s="35"/>
      <c r="W249" s="55"/>
      <c r="X249" s="55"/>
      <c r="Y249" s="55"/>
      <c r="Z249" s="55"/>
    </row>
    <row r="250" spans="1:26">
      <c r="A250" s="47" t="s">
        <v>14</v>
      </c>
      <c r="B250" s="48" t="s">
        <v>148</v>
      </c>
      <c r="C250" s="49"/>
      <c r="D250" s="50">
        <v>2010</v>
      </c>
      <c r="E250" s="34">
        <v>2232436597</v>
      </c>
      <c r="F250" s="34">
        <v>3713263362</v>
      </c>
      <c r="G250" s="34">
        <v>4833585658</v>
      </c>
      <c r="H250" s="34">
        <v>984136721</v>
      </c>
      <c r="I250" s="52">
        <f t="shared" si="18"/>
        <v>11763422338</v>
      </c>
      <c r="J250" s="51">
        <v>0</v>
      </c>
      <c r="K250" s="53">
        <f t="shared" si="17"/>
        <v>11763422338</v>
      </c>
      <c r="L250" s="32">
        <v>126590023</v>
      </c>
      <c r="M250" s="63" t="s">
        <v>129</v>
      </c>
      <c r="O250" s="35" t="str">
        <f>IF([1]totrevprm!O251="","",[1]totrevprm!O251)</f>
        <v/>
      </c>
      <c r="V250" s="35"/>
      <c r="W250" s="55"/>
      <c r="X250" s="55"/>
      <c r="Y250" s="55"/>
      <c r="Z250" s="55"/>
    </row>
    <row r="251" spans="1:26">
      <c r="A251" s="47" t="s">
        <v>14</v>
      </c>
      <c r="B251" s="48" t="s">
        <v>148</v>
      </c>
      <c r="C251" s="49"/>
      <c r="D251" s="50">
        <v>2011</v>
      </c>
      <c r="E251" s="34">
        <v>2238766302</v>
      </c>
      <c r="F251" s="34">
        <v>3909895934</v>
      </c>
      <c r="G251" s="34">
        <v>4647019231</v>
      </c>
      <c r="H251" s="34">
        <v>422628547</v>
      </c>
      <c r="I251" s="52">
        <f t="shared" si="18"/>
        <v>11218310014</v>
      </c>
      <c r="J251" s="51">
        <v>0</v>
      </c>
      <c r="K251" s="53">
        <f t="shared" si="17"/>
        <v>11218310014</v>
      </c>
      <c r="L251" s="32">
        <v>51884837</v>
      </c>
      <c r="M251" s="63" t="s">
        <v>129</v>
      </c>
      <c r="O251" s="35" t="str">
        <f>IF([1]totrevprm!O252="","",[1]totrevprm!O252)</f>
        <v/>
      </c>
      <c r="V251" s="35"/>
      <c r="W251" s="55"/>
      <c r="X251" s="55"/>
      <c r="Y251" s="55"/>
      <c r="Z251" s="55"/>
    </row>
    <row r="252" spans="1:26">
      <c r="A252" s="47" t="s">
        <v>14</v>
      </c>
      <c r="B252" s="48" t="s">
        <v>148</v>
      </c>
      <c r="C252" s="49"/>
      <c r="D252" s="50">
        <v>2012</v>
      </c>
      <c r="E252" s="34">
        <v>2359217702</v>
      </c>
      <c r="F252" s="34">
        <v>4325414390</v>
      </c>
      <c r="G252" s="34">
        <v>4792751932</v>
      </c>
      <c r="H252" s="34">
        <v>369442094</v>
      </c>
      <c r="I252" s="52">
        <f t="shared" si="18"/>
        <v>11846826118</v>
      </c>
      <c r="J252" s="51">
        <v>0</v>
      </c>
      <c r="K252" s="53">
        <f t="shared" si="17"/>
        <v>11846826118</v>
      </c>
      <c r="L252" s="32">
        <v>56132570</v>
      </c>
      <c r="M252" s="63" t="s">
        <v>129</v>
      </c>
      <c r="O252" s="35" t="str">
        <f>IF([1]totrevprm!O253="","",[1]totrevprm!O253)</f>
        <v/>
      </c>
      <c r="V252" s="35"/>
      <c r="W252" s="55"/>
      <c r="X252" s="55"/>
      <c r="Y252" s="55"/>
      <c r="Z252" s="55"/>
    </row>
    <row r="253" spans="1:26">
      <c r="A253" s="47" t="s">
        <v>14</v>
      </c>
      <c r="B253" s="48" t="s">
        <v>148</v>
      </c>
      <c r="C253" s="49"/>
      <c r="D253" s="50">
        <v>2013</v>
      </c>
      <c r="E253" s="34">
        <v>2329010076</v>
      </c>
      <c r="F253" s="34">
        <v>4430099076</v>
      </c>
      <c r="G253" s="34">
        <v>5017778380</v>
      </c>
      <c r="H253" s="34">
        <v>521565272</v>
      </c>
      <c r="I253" s="52">
        <f t="shared" si="18"/>
        <v>12298452804</v>
      </c>
      <c r="J253" s="51">
        <v>0</v>
      </c>
      <c r="K253" s="53">
        <f t="shared" si="17"/>
        <v>12298452804</v>
      </c>
      <c r="L253" s="32">
        <v>143945559</v>
      </c>
      <c r="M253" s="63" t="s">
        <v>129</v>
      </c>
      <c r="O253" s="35" t="str">
        <f>IF([1]totrevprm!O254="","",[1]totrevprm!O254)</f>
        <v/>
      </c>
      <c r="V253" s="35"/>
      <c r="W253" s="55"/>
      <c r="X253" s="55"/>
      <c r="Y253" s="55"/>
      <c r="Z253" s="55"/>
    </row>
    <row r="254" spans="1:26">
      <c r="A254" s="47" t="s">
        <v>14</v>
      </c>
      <c r="B254" s="48" t="s">
        <v>148</v>
      </c>
      <c r="C254" s="49"/>
      <c r="D254" s="58">
        <v>2014</v>
      </c>
      <c r="E254" s="34">
        <v>2301758473</v>
      </c>
      <c r="F254" s="34">
        <v>4751610122</v>
      </c>
      <c r="G254" s="34">
        <v>5418515123</v>
      </c>
      <c r="H254" s="34">
        <v>347888164</v>
      </c>
      <c r="I254" s="52">
        <f t="shared" si="18"/>
        <v>12819771882</v>
      </c>
      <c r="J254" s="51">
        <v>0</v>
      </c>
      <c r="K254" s="53">
        <f t="shared" si="17"/>
        <v>12819771882</v>
      </c>
      <c r="L254" s="34">
        <v>214929241</v>
      </c>
      <c r="M254" s="63" t="s">
        <v>129</v>
      </c>
      <c r="O254" s="35" t="str">
        <f>IF([1]totrevprm!O255="","",[1]totrevprm!O255)</f>
        <v/>
      </c>
      <c r="V254" s="35"/>
      <c r="W254" s="55"/>
      <c r="X254" s="55"/>
      <c r="Y254" s="55"/>
      <c r="Z254" s="55"/>
    </row>
    <row r="255" spans="1:26">
      <c r="A255" s="47" t="s">
        <v>14</v>
      </c>
      <c r="B255" s="48" t="s">
        <v>148</v>
      </c>
      <c r="C255" s="49"/>
      <c r="D255" s="58">
        <v>2015</v>
      </c>
      <c r="E255" s="34">
        <v>2352238955</v>
      </c>
      <c r="F255" s="34">
        <v>5201462614</v>
      </c>
      <c r="G255" s="34">
        <v>5064573825</v>
      </c>
      <c r="H255" s="34">
        <v>305672153</v>
      </c>
      <c r="I255" s="52">
        <f t="shared" si="18"/>
        <v>12923947547</v>
      </c>
      <c r="J255" s="51">
        <v>0</v>
      </c>
      <c r="K255" s="53">
        <f t="shared" si="17"/>
        <v>12923947547</v>
      </c>
      <c r="L255" s="34">
        <v>692020094</v>
      </c>
      <c r="M255" s="63" t="s">
        <v>129</v>
      </c>
      <c r="O255" s="35" t="str">
        <f>IF([1]totrevprm!O256="","",[1]totrevprm!O256)</f>
        <v/>
      </c>
      <c r="P255" s="32">
        <v>418900960.22251022</v>
      </c>
      <c r="Q255" s="32">
        <v>224247744.55880597</v>
      </c>
      <c r="V255" s="35"/>
      <c r="W255" s="55"/>
      <c r="X255" s="55"/>
      <c r="Y255" s="55"/>
      <c r="Z255" s="55"/>
    </row>
    <row r="256" spans="1:26">
      <c r="A256" s="47" t="s">
        <v>14</v>
      </c>
      <c r="B256" s="48" t="s">
        <v>148</v>
      </c>
      <c r="C256" s="49"/>
      <c r="D256" s="58">
        <v>2016</v>
      </c>
      <c r="E256" s="34">
        <v>2388756152</v>
      </c>
      <c r="F256" s="34">
        <v>5394168564</v>
      </c>
      <c r="G256" s="34">
        <v>4878321364</v>
      </c>
      <c r="H256" s="34">
        <v>270802007</v>
      </c>
      <c r="I256" s="52">
        <f t="shared" si="18"/>
        <v>12932048087</v>
      </c>
      <c r="J256" s="51">
        <v>0</v>
      </c>
      <c r="K256" s="53">
        <f t="shared" si="17"/>
        <v>12932048087</v>
      </c>
      <c r="L256" s="34">
        <v>108445462</v>
      </c>
      <c r="M256" s="63" t="s">
        <v>129</v>
      </c>
      <c r="O256" s="35" t="str">
        <f>IF([1]totrevprm!O257="","",[1]totrevprm!O257)</f>
        <v/>
      </c>
      <c r="P256" s="32">
        <v>419584001.2115528</v>
      </c>
      <c r="Q256" s="32">
        <v>223897808.87541354</v>
      </c>
      <c r="V256" s="35"/>
      <c r="W256" s="55"/>
      <c r="X256" s="55"/>
      <c r="Y256" s="55"/>
      <c r="Z256" s="55"/>
    </row>
    <row r="257" spans="1:26">
      <c r="A257" s="47" t="s">
        <v>14</v>
      </c>
      <c r="B257" s="48" t="s">
        <v>148</v>
      </c>
      <c r="C257" s="49"/>
      <c r="D257" s="58">
        <v>2017</v>
      </c>
      <c r="E257" s="34">
        <v>2428320472</v>
      </c>
      <c r="F257" s="34">
        <v>5186206138</v>
      </c>
      <c r="G257" s="34">
        <v>5119347546</v>
      </c>
      <c r="H257" s="34">
        <v>580988310</v>
      </c>
      <c r="I257" s="52">
        <f t="shared" si="18"/>
        <v>13314862466</v>
      </c>
      <c r="J257" s="51">
        <v>0</v>
      </c>
      <c r="K257" s="53">
        <f t="shared" si="17"/>
        <v>13314862466</v>
      </c>
      <c r="L257" s="57">
        <v>80237838</v>
      </c>
      <c r="M257" s="63" t="s">
        <v>129</v>
      </c>
      <c r="O257" s="35" t="str">
        <f>IF([1]totrevprm!O258="","",[1]totrevprm!O258)</f>
        <v/>
      </c>
      <c r="P257" s="32">
        <v>429798968.31243825</v>
      </c>
      <c r="Q257" s="32">
        <v>222527408.14755905</v>
      </c>
      <c r="V257" s="35"/>
      <c r="W257" s="55"/>
      <c r="X257" s="55"/>
      <c r="Y257" s="55"/>
      <c r="Z257" s="55"/>
    </row>
    <row r="258" spans="1:26">
      <c r="A258" s="47" t="s">
        <v>14</v>
      </c>
      <c r="B258" s="48" t="s">
        <v>148</v>
      </c>
      <c r="C258" s="49"/>
      <c r="D258" s="58">
        <v>2018</v>
      </c>
      <c r="E258" s="34">
        <v>2454371034</v>
      </c>
      <c r="F258" s="34">
        <v>6086992784</v>
      </c>
      <c r="G258" s="34">
        <v>5561397895.2799997</v>
      </c>
      <c r="H258" s="34">
        <v>332270413</v>
      </c>
      <c r="I258" s="52">
        <f t="shared" si="18"/>
        <v>14435032126.279999</v>
      </c>
      <c r="J258" s="51">
        <v>0</v>
      </c>
      <c r="K258" s="53">
        <f t="shared" si="17"/>
        <v>14435032126.279999</v>
      </c>
      <c r="L258" s="57">
        <v>141119756</v>
      </c>
      <c r="M258" s="63" t="s">
        <v>151</v>
      </c>
      <c r="N258" s="68" t="s">
        <v>101</v>
      </c>
      <c r="O258" s="35" t="str">
        <f>IF([1]totrevprm!O259="","",[1]totrevprm!O259)</f>
        <v>Yes</v>
      </c>
      <c r="P258" s="32">
        <v>423589030.92568189</v>
      </c>
      <c r="Q258" s="32">
        <v>202734372.22</v>
      </c>
      <c r="R258" s="68"/>
      <c r="V258" s="35"/>
      <c r="W258" s="55"/>
      <c r="X258" s="55"/>
      <c r="Y258" s="55"/>
      <c r="Z258" s="55"/>
    </row>
    <row r="259" spans="1:26">
      <c r="A259" s="47" t="s">
        <v>14</v>
      </c>
      <c r="B259" s="48" t="s">
        <v>148</v>
      </c>
      <c r="C259" s="49"/>
      <c r="D259" s="58">
        <v>2019</v>
      </c>
      <c r="E259" s="34">
        <v>2502319212</v>
      </c>
      <c r="F259" s="34">
        <v>7439228540</v>
      </c>
      <c r="G259" s="34">
        <v>5353654567.0400009</v>
      </c>
      <c r="H259" s="34">
        <v>2861951392</v>
      </c>
      <c r="I259" s="52">
        <f t="shared" si="18"/>
        <v>18157153711.040001</v>
      </c>
      <c r="J259" s="51">
        <v>0</v>
      </c>
      <c r="K259" s="53">
        <f t="shared" si="17"/>
        <v>18157153711.040001</v>
      </c>
      <c r="L259" s="57">
        <v>154534997</v>
      </c>
      <c r="M259" s="63" t="s">
        <v>131</v>
      </c>
      <c r="N259" s="68" t="s">
        <v>101</v>
      </c>
      <c r="O259" s="35" t="str">
        <f>IF([1]totrevprm!O260="","",[1]totrevprm!O260)</f>
        <v/>
      </c>
      <c r="P259" s="32">
        <v>427142524.69314325</v>
      </c>
      <c r="Q259" s="32">
        <v>231054511.09088787</v>
      </c>
      <c r="R259" s="68"/>
      <c r="V259" s="35"/>
      <c r="W259" s="55"/>
      <c r="X259" s="55"/>
      <c r="Y259" s="55"/>
      <c r="Z259" s="55"/>
    </row>
    <row r="260" spans="1:26">
      <c r="A260" s="47" t="s">
        <v>14</v>
      </c>
      <c r="B260" s="48" t="s">
        <v>148</v>
      </c>
      <c r="C260" s="49"/>
      <c r="D260" s="58">
        <v>2020</v>
      </c>
      <c r="E260" s="34">
        <v>2471396169</v>
      </c>
      <c r="F260" s="34">
        <v>7490837599</v>
      </c>
      <c r="G260" s="34">
        <v>5338825814</v>
      </c>
      <c r="H260" s="34">
        <v>4292570905</v>
      </c>
      <c r="I260" s="52">
        <f t="shared" si="18"/>
        <v>19593630487</v>
      </c>
      <c r="J260" s="51">
        <v>0</v>
      </c>
      <c r="K260" s="53">
        <f t="shared" si="17"/>
        <v>19593630487</v>
      </c>
      <c r="L260" s="57">
        <v>-32696183</v>
      </c>
      <c r="M260" s="63" t="s">
        <v>131</v>
      </c>
      <c r="N260" s="68" t="s">
        <v>101</v>
      </c>
      <c r="O260" s="35" t="str">
        <f>IF([1]totrevprm!O261="","",[1]totrevprm!O261)</f>
        <v/>
      </c>
      <c r="P260" s="32">
        <v>405759576</v>
      </c>
      <c r="Q260" s="32">
        <v>224320874</v>
      </c>
      <c r="R260" s="68"/>
      <c r="V260" s="35"/>
      <c r="W260" s="55"/>
      <c r="X260" s="55"/>
      <c r="Y260" s="55"/>
      <c r="Z260" s="55"/>
    </row>
    <row r="261" spans="1:26">
      <c r="A261" s="47" t="s">
        <v>14</v>
      </c>
      <c r="B261" s="48" t="s">
        <v>148</v>
      </c>
      <c r="C261" s="49"/>
      <c r="D261" s="58">
        <v>2021</v>
      </c>
      <c r="E261" s="34">
        <v>2584146165</v>
      </c>
      <c r="F261" s="34">
        <v>11463706245</v>
      </c>
      <c r="G261" s="34">
        <v>5367968974.2299995</v>
      </c>
      <c r="H261" s="34">
        <v>88973047</v>
      </c>
      <c r="I261" s="52">
        <f t="shared" si="18"/>
        <v>19504794431.23</v>
      </c>
      <c r="J261" s="51">
        <v>0</v>
      </c>
      <c r="K261" s="53">
        <f t="shared" si="17"/>
        <v>19504794431.23</v>
      </c>
      <c r="L261" s="51">
        <v>0</v>
      </c>
      <c r="M261" s="63" t="s">
        <v>132</v>
      </c>
      <c r="N261" s="68" t="s">
        <v>101</v>
      </c>
      <c r="O261" s="35" t="s">
        <v>101</v>
      </c>
      <c r="P261" s="32">
        <v>384321537.62</v>
      </c>
      <c r="Q261" s="32">
        <v>241217884</v>
      </c>
      <c r="R261" s="68"/>
      <c r="V261" s="35"/>
      <c r="W261" s="55"/>
      <c r="X261" s="55"/>
      <c r="Y261" s="55"/>
      <c r="Z261" s="55"/>
    </row>
    <row r="262" spans="1:26">
      <c r="A262" s="47" t="s">
        <v>14</v>
      </c>
      <c r="B262" s="48" t="s">
        <v>148</v>
      </c>
      <c r="C262" s="49"/>
      <c r="D262" s="58">
        <v>2022</v>
      </c>
      <c r="E262" s="34">
        <v>2569338498</v>
      </c>
      <c r="F262" s="34">
        <v>11254218398</v>
      </c>
      <c r="G262" s="34">
        <v>5480625326</v>
      </c>
      <c r="H262" s="34">
        <v>63075922</v>
      </c>
      <c r="I262" s="52">
        <f t="shared" si="18"/>
        <v>19367258144</v>
      </c>
      <c r="J262" s="51">
        <v>0</v>
      </c>
      <c r="K262" s="53">
        <f t="shared" si="17"/>
        <v>19367258144</v>
      </c>
      <c r="L262" s="51">
        <v>0</v>
      </c>
      <c r="M262" s="63" t="s">
        <v>132</v>
      </c>
      <c r="N262" s="68" t="s">
        <v>101</v>
      </c>
      <c r="O262" s="35" t="s">
        <v>101</v>
      </c>
      <c r="P262" s="57">
        <v>412711604</v>
      </c>
      <c r="Q262" s="57">
        <v>240217167</v>
      </c>
      <c r="R262" s="68"/>
      <c r="V262" s="35"/>
      <c r="W262" s="55"/>
      <c r="X262" s="55"/>
      <c r="Y262" s="55"/>
      <c r="Z262" s="55"/>
    </row>
    <row r="263" spans="1:26">
      <c r="A263" s="47" t="s">
        <v>14</v>
      </c>
      <c r="B263" s="48" t="s">
        <v>148</v>
      </c>
      <c r="C263" s="49"/>
      <c r="D263" s="50">
        <v>2023</v>
      </c>
      <c r="E263" s="34">
        <v>2527237024</v>
      </c>
      <c r="F263" s="34">
        <v>11358538081.143</v>
      </c>
      <c r="G263" s="34">
        <v>5637037726.5945997</v>
      </c>
      <c r="H263" s="34">
        <v>42297665</v>
      </c>
      <c r="I263" s="52">
        <f t="shared" si="18"/>
        <v>19565110496.737598</v>
      </c>
      <c r="J263" s="51">
        <v>0</v>
      </c>
      <c r="K263" s="53">
        <f t="shared" si="17"/>
        <v>19565110496.737598</v>
      </c>
      <c r="L263" s="34">
        <v>0</v>
      </c>
      <c r="M263" s="63" t="s">
        <v>132</v>
      </c>
      <c r="N263" s="68"/>
      <c r="O263" s="35"/>
      <c r="P263" s="57">
        <v>424697041.18000001</v>
      </c>
      <c r="Q263" s="57">
        <v>241895618</v>
      </c>
      <c r="R263" s="68"/>
      <c r="V263" s="35"/>
      <c r="W263" s="55"/>
      <c r="X263" s="55"/>
      <c r="Y263" s="55"/>
      <c r="Z263" s="55"/>
    </row>
    <row r="264" spans="1:26">
      <c r="A264" s="47"/>
      <c r="B264" s="49"/>
      <c r="C264" s="49"/>
      <c r="E264" s="51"/>
      <c r="F264" s="51"/>
      <c r="G264" s="51"/>
      <c r="H264" s="51"/>
      <c r="I264" s="52"/>
      <c r="K264" s="59"/>
      <c r="L264" s="34"/>
      <c r="M264" s="63"/>
      <c r="O264" s="35" t="str">
        <f>IF([1]totrevprm!O265="","",[1]totrevprm!O265)</f>
        <v/>
      </c>
    </row>
    <row r="265" spans="1:26">
      <c r="A265" s="47" t="s">
        <v>16</v>
      </c>
      <c r="B265" s="48" t="s">
        <v>152</v>
      </c>
      <c r="C265" s="49" t="s">
        <v>124</v>
      </c>
      <c r="D265" s="50">
        <v>1988</v>
      </c>
      <c r="E265" s="51">
        <v>268677160</v>
      </c>
      <c r="F265" s="51">
        <v>200351054</v>
      </c>
      <c r="G265" s="51">
        <v>123852673</v>
      </c>
      <c r="H265" s="51">
        <v>0</v>
      </c>
      <c r="I265" s="52">
        <f t="shared" si="18"/>
        <v>592880887</v>
      </c>
      <c r="J265" s="51">
        <v>-1069323</v>
      </c>
      <c r="K265" s="53">
        <f>SUM(I265:J265)</f>
        <v>591811564</v>
      </c>
      <c r="L265" s="34">
        <v>0</v>
      </c>
      <c r="M265" s="63"/>
      <c r="O265" s="35" t="str">
        <f>IF([1]totrevprm!O266="","",[1]totrevprm!O266)</f>
        <v/>
      </c>
    </row>
    <row r="266" spans="1:26">
      <c r="A266" s="47" t="s">
        <v>16</v>
      </c>
      <c r="B266" s="48" t="s">
        <v>152</v>
      </c>
      <c r="C266" s="49" t="s">
        <v>124</v>
      </c>
      <c r="D266" s="50">
        <v>1989</v>
      </c>
      <c r="E266" s="51">
        <v>294024103</v>
      </c>
      <c r="F266" s="51">
        <v>277245305</v>
      </c>
      <c r="G266" s="51">
        <v>147063120</v>
      </c>
      <c r="H266" s="51">
        <v>0</v>
      </c>
      <c r="I266" s="52">
        <f t="shared" si="18"/>
        <v>718332528</v>
      </c>
      <c r="J266" s="51">
        <v>-2355522</v>
      </c>
      <c r="K266" s="53">
        <f t="shared" ref="K266:K300" si="19">SUM(I266:J266)</f>
        <v>715977006</v>
      </c>
      <c r="L266" s="34">
        <v>0</v>
      </c>
      <c r="M266" s="63"/>
      <c r="O266" s="35" t="str">
        <f>IF([1]totrevprm!O267="","",[1]totrevprm!O267)</f>
        <v/>
      </c>
    </row>
    <row r="267" spans="1:26">
      <c r="A267" s="47" t="s">
        <v>16</v>
      </c>
      <c r="B267" s="48" t="s">
        <v>152</v>
      </c>
      <c r="C267" s="49" t="s">
        <v>124</v>
      </c>
      <c r="D267" s="50">
        <v>1990</v>
      </c>
      <c r="E267" s="51">
        <v>279345372</v>
      </c>
      <c r="F267" s="51">
        <v>428678578.80000001</v>
      </c>
      <c r="G267" s="51">
        <v>159149269</v>
      </c>
      <c r="H267" s="51">
        <v>0</v>
      </c>
      <c r="I267" s="52">
        <f t="shared" si="18"/>
        <v>867173219.79999995</v>
      </c>
      <c r="J267" s="51">
        <v>-3162499</v>
      </c>
      <c r="K267" s="53">
        <f t="shared" si="19"/>
        <v>864010720.79999995</v>
      </c>
      <c r="L267" s="34">
        <v>0</v>
      </c>
      <c r="M267" s="63"/>
      <c r="O267" s="35" t="str">
        <f>IF([1]totrevprm!O268="","",[1]totrevprm!O268)</f>
        <v/>
      </c>
    </row>
    <row r="268" spans="1:26">
      <c r="A268" s="47" t="s">
        <v>16</v>
      </c>
      <c r="B268" s="48" t="s">
        <v>152</v>
      </c>
      <c r="C268" s="49" t="s">
        <v>153</v>
      </c>
      <c r="D268" s="50">
        <v>1991</v>
      </c>
      <c r="E268" s="51">
        <v>251924669</v>
      </c>
      <c r="F268" s="51">
        <v>152105063</v>
      </c>
      <c r="G268" s="51">
        <v>167312321</v>
      </c>
      <c r="H268" s="51">
        <v>95930921</v>
      </c>
      <c r="I268" s="52">
        <f t="shared" si="18"/>
        <v>667272974</v>
      </c>
      <c r="J268" s="51">
        <v>0</v>
      </c>
      <c r="K268" s="53">
        <f t="shared" si="19"/>
        <v>667272974</v>
      </c>
      <c r="L268" s="34">
        <v>0</v>
      </c>
      <c r="M268" s="63"/>
      <c r="O268" s="35" t="str">
        <f>IF([1]totrevprm!O269="","",[1]totrevprm!O269)</f>
        <v/>
      </c>
    </row>
    <row r="269" spans="1:26">
      <c r="A269" s="47" t="s">
        <v>16</v>
      </c>
      <c r="B269" s="48" t="s">
        <v>152</v>
      </c>
      <c r="C269" s="49" t="s">
        <v>154</v>
      </c>
      <c r="D269" s="50">
        <v>1992</v>
      </c>
      <c r="E269" s="51">
        <v>300680060</v>
      </c>
      <c r="F269" s="51">
        <v>166194571.36000001</v>
      </c>
      <c r="G269" s="51">
        <v>179825527</v>
      </c>
      <c r="H269" s="51">
        <v>119591410</v>
      </c>
      <c r="I269" s="52">
        <f t="shared" si="18"/>
        <v>766291568.36000001</v>
      </c>
      <c r="J269" s="51">
        <v>0</v>
      </c>
      <c r="K269" s="53">
        <f t="shared" si="19"/>
        <v>766291568.36000001</v>
      </c>
      <c r="L269" s="34">
        <v>0</v>
      </c>
      <c r="M269" s="63"/>
      <c r="O269" s="35" t="str">
        <f>IF([1]totrevprm!O270="","",[1]totrevprm!O270)</f>
        <v/>
      </c>
    </row>
    <row r="270" spans="1:26">
      <c r="A270" s="47" t="s">
        <v>16</v>
      </c>
      <c r="B270" s="48" t="s">
        <v>152</v>
      </c>
      <c r="C270" s="49" t="s">
        <v>125</v>
      </c>
      <c r="D270" s="50">
        <v>1993</v>
      </c>
      <c r="E270" s="51">
        <v>319455282</v>
      </c>
      <c r="F270" s="51">
        <v>168982760</v>
      </c>
      <c r="G270" s="51">
        <v>198654435</v>
      </c>
      <c r="H270" s="51">
        <v>78806194</v>
      </c>
      <c r="I270" s="52">
        <f t="shared" si="18"/>
        <v>765898671</v>
      </c>
      <c r="J270" s="51">
        <v>0</v>
      </c>
      <c r="K270" s="53">
        <f t="shared" si="19"/>
        <v>765898671</v>
      </c>
      <c r="L270" s="34">
        <v>0</v>
      </c>
      <c r="M270" s="63"/>
      <c r="O270" s="35" t="str">
        <f>IF([1]totrevprm!O271="","",[1]totrevprm!O271)</f>
        <v/>
      </c>
    </row>
    <row r="271" spans="1:26">
      <c r="A271" s="47" t="s">
        <v>16</v>
      </c>
      <c r="B271" s="48" t="s">
        <v>152</v>
      </c>
      <c r="C271" s="49" t="s">
        <v>155</v>
      </c>
      <c r="D271" s="50">
        <v>1994</v>
      </c>
      <c r="E271" s="51">
        <v>428382476</v>
      </c>
      <c r="F271" s="51">
        <v>523220061</v>
      </c>
      <c r="G271" s="51">
        <v>205453787</v>
      </c>
      <c r="H271" s="51">
        <v>213997835</v>
      </c>
      <c r="I271" s="52">
        <f t="shared" si="18"/>
        <v>1371054159</v>
      </c>
      <c r="J271" s="51">
        <v>0</v>
      </c>
      <c r="K271" s="53">
        <f t="shared" si="19"/>
        <v>1371054159</v>
      </c>
      <c r="L271" s="34">
        <v>0</v>
      </c>
      <c r="M271" s="63"/>
      <c r="O271" s="35" t="str">
        <f>IF([1]totrevprm!O272="","",[1]totrevprm!O272)</f>
        <v/>
      </c>
    </row>
    <row r="272" spans="1:26">
      <c r="A272" s="47" t="s">
        <v>16</v>
      </c>
      <c r="B272" s="48" t="s">
        <v>152</v>
      </c>
      <c r="C272" s="49" t="s">
        <v>125</v>
      </c>
      <c r="D272" s="50">
        <v>1995</v>
      </c>
      <c r="E272" s="51">
        <v>661567700</v>
      </c>
      <c r="F272" s="51">
        <v>708830689</v>
      </c>
      <c r="G272" s="51">
        <v>212484286</v>
      </c>
      <c r="H272" s="51">
        <v>82769667</v>
      </c>
      <c r="I272" s="52">
        <f t="shared" si="18"/>
        <v>1665652342</v>
      </c>
      <c r="J272" s="51">
        <v>0</v>
      </c>
      <c r="K272" s="53">
        <f t="shared" si="19"/>
        <v>1665652342</v>
      </c>
      <c r="L272" s="34">
        <v>0</v>
      </c>
      <c r="M272" s="63"/>
      <c r="O272" s="35" t="str">
        <f>IF([1]totrevprm!O273="","",[1]totrevprm!O273)</f>
        <v/>
      </c>
    </row>
    <row r="273" spans="1:26">
      <c r="A273" s="47" t="s">
        <v>16</v>
      </c>
      <c r="B273" s="48" t="s">
        <v>152</v>
      </c>
      <c r="C273" s="49" t="s">
        <v>125</v>
      </c>
      <c r="D273" s="50">
        <v>1996</v>
      </c>
      <c r="E273" s="51">
        <v>549255118</v>
      </c>
      <c r="F273" s="51">
        <v>655937573</v>
      </c>
      <c r="G273" s="51">
        <v>224620626</v>
      </c>
      <c r="H273" s="51">
        <v>41489322</v>
      </c>
      <c r="I273" s="52">
        <f t="shared" si="18"/>
        <v>1471302639</v>
      </c>
      <c r="J273" s="51">
        <v>0</v>
      </c>
      <c r="K273" s="53">
        <f t="shared" si="19"/>
        <v>1471302639</v>
      </c>
      <c r="L273" s="34">
        <v>0</v>
      </c>
      <c r="M273" s="63"/>
      <c r="O273" s="35" t="str">
        <f>IF([1]totrevprm!O274="","",[1]totrevprm!O274)</f>
        <v/>
      </c>
    </row>
    <row r="274" spans="1:26">
      <c r="A274" s="47" t="s">
        <v>16</v>
      </c>
      <c r="B274" s="48" t="s">
        <v>152</v>
      </c>
      <c r="C274" s="49" t="s">
        <v>125</v>
      </c>
      <c r="D274" s="50">
        <v>1997</v>
      </c>
      <c r="E274" s="51">
        <v>537212842</v>
      </c>
      <c r="F274" s="51">
        <v>630683634</v>
      </c>
      <c r="G274" s="51">
        <v>224519103</v>
      </c>
      <c r="H274" s="51">
        <v>110664993</v>
      </c>
      <c r="I274" s="52">
        <f t="shared" si="18"/>
        <v>1503080572</v>
      </c>
      <c r="J274" s="51">
        <v>0</v>
      </c>
      <c r="K274" s="53">
        <f t="shared" si="19"/>
        <v>1503080572</v>
      </c>
      <c r="L274" s="34">
        <v>0</v>
      </c>
      <c r="M274" s="63"/>
      <c r="O274" s="35" t="str">
        <f>IF([1]totrevprm!O275="","",[1]totrevprm!O275)</f>
        <v/>
      </c>
    </row>
    <row r="275" spans="1:26">
      <c r="A275" s="47" t="s">
        <v>16</v>
      </c>
      <c r="B275" s="48" t="s">
        <v>152</v>
      </c>
      <c r="C275" s="49" t="s">
        <v>140</v>
      </c>
      <c r="D275" s="50">
        <v>1998</v>
      </c>
      <c r="E275" s="51">
        <v>819860827</v>
      </c>
      <c r="F275" s="51">
        <v>925457335</v>
      </c>
      <c r="G275" s="51">
        <v>248690733</v>
      </c>
      <c r="H275" s="51">
        <v>78513421</v>
      </c>
      <c r="I275" s="52">
        <f t="shared" si="18"/>
        <v>2072522316</v>
      </c>
      <c r="J275" s="51">
        <v>0</v>
      </c>
      <c r="K275" s="53">
        <f t="shared" si="19"/>
        <v>2072522316</v>
      </c>
      <c r="L275" s="34">
        <v>10180962</v>
      </c>
      <c r="M275" s="63" t="s">
        <v>129</v>
      </c>
      <c r="O275" s="35" t="str">
        <f>IF([1]totrevprm!O276="","",[1]totrevprm!O276)</f>
        <v/>
      </c>
    </row>
    <row r="276" spans="1:26">
      <c r="A276" s="47" t="s">
        <v>16</v>
      </c>
      <c r="B276" s="48" t="s">
        <v>152</v>
      </c>
      <c r="C276" s="49" t="s">
        <v>125</v>
      </c>
      <c r="D276" s="50">
        <v>1999</v>
      </c>
      <c r="E276" s="51">
        <v>754883179</v>
      </c>
      <c r="F276" s="51">
        <v>676625661</v>
      </c>
      <c r="G276" s="51">
        <v>262311238</v>
      </c>
      <c r="H276" s="51">
        <v>41695890</v>
      </c>
      <c r="I276" s="52">
        <f t="shared" si="18"/>
        <v>1735515968</v>
      </c>
      <c r="J276" s="51">
        <v>0</v>
      </c>
      <c r="K276" s="53">
        <f t="shared" si="19"/>
        <v>1735515968</v>
      </c>
      <c r="L276" s="34">
        <v>32717798</v>
      </c>
      <c r="M276" s="63" t="s">
        <v>129</v>
      </c>
      <c r="O276" s="35" t="str">
        <f>IF([1]totrevprm!O277="","",[1]totrevprm!O277)</f>
        <v/>
      </c>
    </row>
    <row r="277" spans="1:26">
      <c r="A277" s="47" t="s">
        <v>16</v>
      </c>
      <c r="B277" s="48" t="s">
        <v>152</v>
      </c>
      <c r="C277" s="49" t="s">
        <v>125</v>
      </c>
      <c r="D277" s="50">
        <v>2000</v>
      </c>
      <c r="E277" s="51">
        <v>902167421</v>
      </c>
      <c r="F277" s="51">
        <v>807627348</v>
      </c>
      <c r="G277" s="51">
        <v>279902759</v>
      </c>
      <c r="H277" s="51">
        <v>55021022</v>
      </c>
      <c r="I277" s="52">
        <f t="shared" si="18"/>
        <v>2044718550</v>
      </c>
      <c r="J277" s="51">
        <v>0</v>
      </c>
      <c r="K277" s="53">
        <f t="shared" si="19"/>
        <v>2044718550</v>
      </c>
      <c r="L277" s="34">
        <v>15471277</v>
      </c>
      <c r="M277" s="63" t="s">
        <v>129</v>
      </c>
      <c r="O277" s="35" t="str">
        <f>IF([1]totrevprm!O278="","",[1]totrevprm!O278)</f>
        <v/>
      </c>
      <c r="V277" s="35" t="s">
        <v>152</v>
      </c>
      <c r="W277" s="55">
        <v>21911374</v>
      </c>
      <c r="X277" s="55">
        <v>2006397</v>
      </c>
      <c r="Y277" s="55">
        <v>4904767</v>
      </c>
      <c r="Z277" s="55">
        <v>1</v>
      </c>
    </row>
    <row r="278" spans="1:26">
      <c r="A278" s="47" t="s">
        <v>16</v>
      </c>
      <c r="B278" s="48" t="s">
        <v>152</v>
      </c>
      <c r="C278" s="49" t="s">
        <v>125</v>
      </c>
      <c r="D278" s="50">
        <v>2001</v>
      </c>
      <c r="E278" s="51">
        <v>902534951</v>
      </c>
      <c r="F278" s="51">
        <v>917437538.00999904</v>
      </c>
      <c r="G278" s="51">
        <v>321097608</v>
      </c>
      <c r="H278" s="51">
        <v>503753044</v>
      </c>
      <c r="I278" s="52">
        <f t="shared" si="18"/>
        <v>2644823141.0099993</v>
      </c>
      <c r="J278" s="51">
        <v>0</v>
      </c>
      <c r="K278" s="53">
        <f t="shared" si="19"/>
        <v>2644823141.0099993</v>
      </c>
      <c r="L278" s="32">
        <v>877471</v>
      </c>
      <c r="M278" s="63" t="s">
        <v>129</v>
      </c>
      <c r="O278" s="35" t="str">
        <f>IF([1]totrevprm!O279="","",[1]totrevprm!O279)</f>
        <v/>
      </c>
      <c r="V278" s="35"/>
      <c r="W278" s="55"/>
      <c r="X278" s="55"/>
      <c r="Y278" s="55"/>
      <c r="Z278" s="55"/>
    </row>
    <row r="279" spans="1:26">
      <c r="A279" s="47" t="s">
        <v>16</v>
      </c>
      <c r="B279" s="48" t="s">
        <v>152</v>
      </c>
      <c r="C279" s="49" t="s">
        <v>156</v>
      </c>
      <c r="D279" s="50">
        <v>2002</v>
      </c>
      <c r="E279" s="51">
        <v>692500394</v>
      </c>
      <c r="F279" s="51">
        <v>1409947304</v>
      </c>
      <c r="G279" s="69">
        <v>328355457</v>
      </c>
      <c r="H279" s="51">
        <v>31912055</v>
      </c>
      <c r="I279" s="52">
        <f t="shared" si="18"/>
        <v>2462715210</v>
      </c>
      <c r="J279" s="51">
        <v>0</v>
      </c>
      <c r="K279" s="53">
        <f t="shared" si="19"/>
        <v>2462715210</v>
      </c>
      <c r="L279" s="32">
        <v>1343470</v>
      </c>
      <c r="M279" s="63" t="s">
        <v>129</v>
      </c>
      <c r="O279" s="35" t="str">
        <f>IF([1]totrevprm!O280="","",[1]totrevprm!O280)</f>
        <v/>
      </c>
      <c r="V279" s="35"/>
      <c r="W279" s="55"/>
      <c r="X279" s="55"/>
      <c r="Y279" s="55"/>
      <c r="Z279" s="55"/>
    </row>
    <row r="280" spans="1:26">
      <c r="A280" s="47" t="s">
        <v>16</v>
      </c>
      <c r="B280" s="48" t="s">
        <v>152</v>
      </c>
      <c r="C280" s="49" t="s">
        <v>125</v>
      </c>
      <c r="D280" s="50">
        <v>2003</v>
      </c>
      <c r="E280" s="56">
        <v>563347541</v>
      </c>
      <c r="F280" s="56">
        <v>1580795606</v>
      </c>
      <c r="G280" s="56">
        <v>425855058</v>
      </c>
      <c r="H280" s="56">
        <v>30424834</v>
      </c>
      <c r="I280" s="52">
        <f t="shared" si="18"/>
        <v>2600423039</v>
      </c>
      <c r="J280" s="51">
        <v>0</v>
      </c>
      <c r="K280" s="53">
        <f t="shared" si="19"/>
        <v>2600423039</v>
      </c>
      <c r="L280" s="34">
        <v>21524800</v>
      </c>
      <c r="M280" s="63" t="s">
        <v>129</v>
      </c>
      <c r="O280" s="35" t="str">
        <f>IF([1]totrevprm!O281="","",[1]totrevprm!O281)</f>
        <v/>
      </c>
      <c r="V280" s="35"/>
      <c r="W280" s="55"/>
      <c r="X280" s="55"/>
      <c r="Y280" s="55"/>
      <c r="Z280" s="55"/>
    </row>
    <row r="281" spans="1:26">
      <c r="A281" s="47" t="s">
        <v>16</v>
      </c>
      <c r="B281" s="48" t="s">
        <v>152</v>
      </c>
      <c r="C281" s="49" t="s">
        <v>125</v>
      </c>
      <c r="D281" s="50">
        <v>2004</v>
      </c>
      <c r="E281" s="56">
        <v>522708579</v>
      </c>
      <c r="F281" s="56">
        <v>2834016464</v>
      </c>
      <c r="G281" s="56">
        <v>491073341</v>
      </c>
      <c r="H281" s="56">
        <v>41902580</v>
      </c>
      <c r="I281" s="52">
        <f t="shared" si="18"/>
        <v>3889700964</v>
      </c>
      <c r="J281" s="51">
        <v>0</v>
      </c>
      <c r="K281" s="53">
        <f t="shared" si="19"/>
        <v>3889700964</v>
      </c>
      <c r="L281" s="34">
        <v>7141705</v>
      </c>
      <c r="M281" s="63" t="s">
        <v>129</v>
      </c>
      <c r="O281" s="35" t="str">
        <f>IF([1]totrevprm!O282="","",[1]totrevprm!O282)</f>
        <v/>
      </c>
      <c r="V281" s="35"/>
      <c r="W281" s="55"/>
      <c r="X281" s="55"/>
      <c r="Y281" s="55"/>
      <c r="Z281" s="55"/>
    </row>
    <row r="282" spans="1:26">
      <c r="A282" s="47" t="s">
        <v>16</v>
      </c>
      <c r="B282" s="48" t="s">
        <v>152</v>
      </c>
      <c r="C282" s="49"/>
      <c r="D282" s="50">
        <v>2005</v>
      </c>
      <c r="E282" s="56">
        <v>660228251</v>
      </c>
      <c r="F282" s="56">
        <v>1421390035</v>
      </c>
      <c r="G282" s="56">
        <v>579179085.19000006</v>
      </c>
      <c r="H282" s="56">
        <v>196304730</v>
      </c>
      <c r="I282" s="52">
        <f t="shared" si="18"/>
        <v>2857102101.1900001</v>
      </c>
      <c r="J282" s="51">
        <v>0</v>
      </c>
      <c r="K282" s="53">
        <f t="shared" si="19"/>
        <v>2857102101.1900001</v>
      </c>
      <c r="L282" s="34">
        <v>67234192</v>
      </c>
      <c r="M282" s="63" t="s">
        <v>129</v>
      </c>
      <c r="O282" s="35" t="str">
        <f>IF([1]totrevprm!O283="","",[1]totrevprm!O283)</f>
        <v/>
      </c>
      <c r="V282" s="35"/>
      <c r="W282" s="55"/>
      <c r="X282" s="55"/>
      <c r="Y282" s="55"/>
      <c r="Z282" s="55"/>
    </row>
    <row r="283" spans="1:26">
      <c r="A283" s="47" t="s">
        <v>16</v>
      </c>
      <c r="B283" s="48" t="s">
        <v>152</v>
      </c>
      <c r="C283" s="49"/>
      <c r="D283" s="50">
        <v>2006</v>
      </c>
      <c r="E283" s="34">
        <v>882213488</v>
      </c>
      <c r="F283" s="34">
        <v>2398665193</v>
      </c>
      <c r="G283" s="34">
        <v>758889321</v>
      </c>
      <c r="H283" s="34">
        <v>88707613</v>
      </c>
      <c r="I283" s="52">
        <f t="shared" si="18"/>
        <v>4128475615</v>
      </c>
      <c r="J283" s="51">
        <v>0</v>
      </c>
      <c r="K283" s="53">
        <f t="shared" si="19"/>
        <v>4128475615</v>
      </c>
      <c r="L283" s="34">
        <v>2211338</v>
      </c>
      <c r="M283" s="63" t="s">
        <v>129</v>
      </c>
      <c r="O283" s="35" t="str">
        <f>IF([1]totrevprm!O284="","",[1]totrevprm!O284)</f>
        <v/>
      </c>
      <c r="V283" s="35"/>
      <c r="W283" s="55"/>
      <c r="X283" s="55"/>
      <c r="Y283" s="55"/>
      <c r="Z283" s="55"/>
    </row>
    <row r="284" spans="1:26">
      <c r="A284" s="47" t="s">
        <v>16</v>
      </c>
      <c r="B284" s="48" t="s">
        <v>152</v>
      </c>
      <c r="C284" s="49"/>
      <c r="D284" s="50">
        <v>2007</v>
      </c>
      <c r="E284" s="34">
        <v>852112573</v>
      </c>
      <c r="F284" s="34">
        <v>1808576871</v>
      </c>
      <c r="G284" s="34">
        <v>868659122</v>
      </c>
      <c r="H284" s="34">
        <v>17784824</v>
      </c>
      <c r="I284" s="52">
        <f t="shared" si="18"/>
        <v>3547133390</v>
      </c>
      <c r="J284" s="51">
        <v>0</v>
      </c>
      <c r="K284" s="53">
        <f t="shared" si="19"/>
        <v>3547133390</v>
      </c>
      <c r="L284" s="34">
        <v>622293</v>
      </c>
      <c r="M284" s="63" t="s">
        <v>129</v>
      </c>
      <c r="O284" s="35" t="str">
        <f>IF([1]totrevprm!O285="","",[1]totrevprm!O285)</f>
        <v/>
      </c>
      <c r="V284" s="35"/>
      <c r="W284" s="55"/>
      <c r="X284" s="55"/>
      <c r="Y284" s="55"/>
      <c r="Z284" s="55"/>
    </row>
    <row r="285" spans="1:26">
      <c r="A285" s="47" t="s">
        <v>16</v>
      </c>
      <c r="B285" s="48" t="s">
        <v>152</v>
      </c>
      <c r="C285" s="49"/>
      <c r="D285" s="50">
        <v>2008</v>
      </c>
      <c r="E285" s="34">
        <v>1025017351</v>
      </c>
      <c r="F285" s="34">
        <v>1910162221</v>
      </c>
      <c r="G285" s="34">
        <v>933158813</v>
      </c>
      <c r="H285" s="34">
        <v>369698279</v>
      </c>
      <c r="I285" s="52">
        <f t="shared" si="18"/>
        <v>4238036664</v>
      </c>
      <c r="J285" s="51">
        <v>0</v>
      </c>
      <c r="K285" s="53">
        <f t="shared" si="19"/>
        <v>4238036664</v>
      </c>
      <c r="L285" s="34">
        <v>879400</v>
      </c>
      <c r="M285" s="63" t="s">
        <v>129</v>
      </c>
      <c r="O285" s="35" t="str">
        <f>IF([1]totrevprm!O286="","",[1]totrevprm!O286)</f>
        <v/>
      </c>
      <c r="V285" s="35"/>
      <c r="W285" s="55"/>
      <c r="X285" s="55"/>
      <c r="Y285" s="55"/>
      <c r="Z285" s="55"/>
    </row>
    <row r="286" spans="1:26">
      <c r="A286" s="47" t="s">
        <v>16</v>
      </c>
      <c r="B286" s="48" t="s">
        <v>152</v>
      </c>
      <c r="C286" s="49"/>
      <c r="D286" s="50">
        <v>2009</v>
      </c>
      <c r="E286" s="34">
        <v>822552558</v>
      </c>
      <c r="F286" s="34">
        <v>1412206711</v>
      </c>
      <c r="G286" s="34">
        <v>988941253</v>
      </c>
      <c r="H286" s="34">
        <v>135349822</v>
      </c>
      <c r="I286" s="52">
        <f t="shared" si="18"/>
        <v>3359050344</v>
      </c>
      <c r="J286" s="51">
        <v>0</v>
      </c>
      <c r="K286" s="53">
        <f t="shared" si="19"/>
        <v>3359050344</v>
      </c>
      <c r="L286" s="34">
        <v>519387</v>
      </c>
      <c r="M286" s="63" t="s">
        <v>129</v>
      </c>
      <c r="O286" s="35" t="str">
        <f>IF([1]totrevprm!O287="","",[1]totrevprm!O287)</f>
        <v/>
      </c>
      <c r="V286" s="35"/>
      <c r="W286" s="55"/>
      <c r="X286" s="55"/>
      <c r="Y286" s="55"/>
      <c r="Z286" s="55"/>
    </row>
    <row r="287" spans="1:26">
      <c r="A287" s="47" t="s">
        <v>16</v>
      </c>
      <c r="B287" s="48" t="s">
        <v>152</v>
      </c>
      <c r="C287" s="49"/>
      <c r="D287" s="50">
        <v>2010</v>
      </c>
      <c r="E287" s="34">
        <v>1361781004</v>
      </c>
      <c r="F287" s="34">
        <v>2224925460</v>
      </c>
      <c r="G287" s="34">
        <v>1042389719</v>
      </c>
      <c r="H287" s="34">
        <v>380451203</v>
      </c>
      <c r="I287" s="52">
        <f t="shared" si="18"/>
        <v>5009547386</v>
      </c>
      <c r="J287" s="51">
        <v>0</v>
      </c>
      <c r="K287" s="53">
        <f t="shared" si="19"/>
        <v>5009547386</v>
      </c>
      <c r="L287" s="34">
        <v>891005</v>
      </c>
      <c r="M287" s="63" t="s">
        <v>129</v>
      </c>
      <c r="O287" s="35" t="str">
        <f>IF([1]totrevprm!O288="","",[1]totrevprm!O288)</f>
        <v/>
      </c>
      <c r="V287" s="35"/>
      <c r="W287" s="55"/>
      <c r="X287" s="55"/>
      <c r="Y287" s="55"/>
      <c r="Z287" s="55"/>
    </row>
    <row r="288" spans="1:26">
      <c r="A288" s="47" t="s">
        <v>16</v>
      </c>
      <c r="B288" s="48" t="s">
        <v>152</v>
      </c>
      <c r="C288" s="49"/>
      <c r="D288" s="50">
        <v>2011</v>
      </c>
      <c r="E288" s="34">
        <v>1276585349</v>
      </c>
      <c r="F288" s="34">
        <v>2447798958</v>
      </c>
      <c r="G288" s="34">
        <v>960004957.13999999</v>
      </c>
      <c r="H288" s="34">
        <v>21932357</v>
      </c>
      <c r="I288" s="52">
        <f t="shared" si="18"/>
        <v>4706321621.1400003</v>
      </c>
      <c r="J288" s="51">
        <v>0</v>
      </c>
      <c r="K288" s="53">
        <f t="shared" si="19"/>
        <v>4706321621.1400003</v>
      </c>
      <c r="L288" s="34">
        <v>768093</v>
      </c>
      <c r="M288" s="63" t="s">
        <v>129</v>
      </c>
      <c r="O288" s="35" t="str">
        <f>IF([1]totrevprm!O289="","",[1]totrevprm!O289)</f>
        <v/>
      </c>
      <c r="V288" s="35"/>
      <c r="W288" s="55"/>
      <c r="X288" s="55"/>
      <c r="Y288" s="55"/>
      <c r="Z288" s="55"/>
    </row>
    <row r="289" spans="1:26">
      <c r="A289" s="47" t="s">
        <v>16</v>
      </c>
      <c r="B289" s="48" t="s">
        <v>152</v>
      </c>
      <c r="C289" s="49"/>
      <c r="D289" s="50">
        <v>2012</v>
      </c>
      <c r="E289" s="34">
        <v>1198044498</v>
      </c>
      <c r="F289" s="34">
        <v>2785510402</v>
      </c>
      <c r="G289" s="34">
        <v>657546305</v>
      </c>
      <c r="H289" s="34">
        <v>186946251</v>
      </c>
      <c r="I289" s="52">
        <f t="shared" si="18"/>
        <v>4828047456</v>
      </c>
      <c r="J289" s="51">
        <v>0</v>
      </c>
      <c r="K289" s="53">
        <f t="shared" si="19"/>
        <v>4828047456</v>
      </c>
      <c r="L289" s="34">
        <v>537052</v>
      </c>
      <c r="M289" s="63" t="s">
        <v>129</v>
      </c>
      <c r="O289" s="35" t="str">
        <f>IF([1]totrevprm!O290="","",[1]totrevprm!O290)</f>
        <v/>
      </c>
      <c r="V289" s="35"/>
      <c r="W289" s="55"/>
      <c r="X289" s="55"/>
      <c r="Y289" s="55"/>
      <c r="Z289" s="55"/>
    </row>
    <row r="290" spans="1:26">
      <c r="A290" s="47" t="s">
        <v>16</v>
      </c>
      <c r="B290" s="48" t="s">
        <v>152</v>
      </c>
      <c r="C290" s="49"/>
      <c r="D290" s="50">
        <v>2013</v>
      </c>
      <c r="E290" s="34">
        <v>965551664</v>
      </c>
      <c r="F290" s="34">
        <v>2164682905</v>
      </c>
      <c r="G290" s="34">
        <v>509198021</v>
      </c>
      <c r="H290" s="34">
        <v>44607864</v>
      </c>
      <c r="I290" s="52">
        <f t="shared" si="18"/>
        <v>3684040454</v>
      </c>
      <c r="J290" s="51">
        <v>0</v>
      </c>
      <c r="K290" s="53">
        <f t="shared" si="19"/>
        <v>3684040454</v>
      </c>
      <c r="L290" s="34">
        <v>1407219</v>
      </c>
      <c r="M290" s="63" t="s">
        <v>129</v>
      </c>
      <c r="O290" s="35" t="str">
        <f>IF([1]totrevprm!O291="","",[1]totrevprm!O291)</f>
        <v/>
      </c>
      <c r="V290" s="35"/>
      <c r="W290" s="55"/>
      <c r="X290" s="55"/>
      <c r="Y290" s="55"/>
      <c r="Z290" s="55"/>
    </row>
    <row r="291" spans="1:26">
      <c r="A291" s="47" t="s">
        <v>16</v>
      </c>
      <c r="B291" s="48" t="s">
        <v>152</v>
      </c>
      <c r="C291" s="49"/>
      <c r="D291" s="58">
        <v>2014</v>
      </c>
      <c r="E291" s="34">
        <v>925035815</v>
      </c>
      <c r="F291" s="34">
        <v>2670489704</v>
      </c>
      <c r="G291" s="34">
        <v>551761086.40999997</v>
      </c>
      <c r="H291" s="34">
        <v>9214813</v>
      </c>
      <c r="I291" s="52">
        <f t="shared" si="18"/>
        <v>4156501418.4099998</v>
      </c>
      <c r="J291" s="51">
        <v>0</v>
      </c>
      <c r="K291" s="53">
        <f t="shared" si="19"/>
        <v>4156501418.4099998</v>
      </c>
      <c r="L291" s="34">
        <v>75394855</v>
      </c>
      <c r="M291" s="63" t="s">
        <v>129</v>
      </c>
      <c r="O291" s="35" t="str">
        <f>IF([1]totrevprm!O292="","",[1]totrevprm!O292)</f>
        <v/>
      </c>
      <c r="V291" s="35"/>
      <c r="W291" s="55"/>
      <c r="X291" s="55"/>
      <c r="Y291" s="55"/>
      <c r="Z291" s="55"/>
    </row>
    <row r="292" spans="1:26">
      <c r="A292" s="47" t="s">
        <v>16</v>
      </c>
      <c r="B292" s="48" t="s">
        <v>152</v>
      </c>
      <c r="C292" s="49"/>
      <c r="D292" s="58">
        <v>2015</v>
      </c>
      <c r="E292" s="34">
        <v>932058669</v>
      </c>
      <c r="F292" s="34">
        <v>2374396553</v>
      </c>
      <c r="G292" s="34">
        <v>533630370</v>
      </c>
      <c r="H292" s="34">
        <v>13522993</v>
      </c>
      <c r="I292" s="52">
        <f t="shared" si="18"/>
        <v>3853608585</v>
      </c>
      <c r="J292" s="51">
        <v>0</v>
      </c>
      <c r="K292" s="53">
        <f t="shared" si="19"/>
        <v>3853608585</v>
      </c>
      <c r="L292" s="34">
        <v>12709071</v>
      </c>
      <c r="M292" s="63" t="s">
        <v>129</v>
      </c>
      <c r="O292" s="35" t="str">
        <f>IF([1]totrevprm!O293="","",[1]totrevprm!O293)</f>
        <v/>
      </c>
      <c r="P292" s="32">
        <v>116118985.41991422</v>
      </c>
      <c r="Q292" s="32">
        <v>33546936</v>
      </c>
      <c r="V292" s="35"/>
      <c r="W292" s="55"/>
      <c r="X292" s="55"/>
      <c r="Y292" s="55"/>
      <c r="Z292" s="55"/>
    </row>
    <row r="293" spans="1:26">
      <c r="A293" s="47" t="s">
        <v>16</v>
      </c>
      <c r="B293" s="48" t="s">
        <v>152</v>
      </c>
      <c r="C293" s="49"/>
      <c r="D293" s="58">
        <v>2016</v>
      </c>
      <c r="E293" s="34">
        <v>954796281</v>
      </c>
      <c r="F293" s="34">
        <v>2668716176</v>
      </c>
      <c r="G293" s="34">
        <v>582228613</v>
      </c>
      <c r="H293" s="34">
        <v>18664148</v>
      </c>
      <c r="I293" s="52">
        <f t="shared" si="18"/>
        <v>4224405218</v>
      </c>
      <c r="J293" s="51">
        <v>0</v>
      </c>
      <c r="K293" s="53">
        <f t="shared" si="19"/>
        <v>4224405218</v>
      </c>
      <c r="L293" s="34">
        <v>68361015</v>
      </c>
      <c r="M293" s="63" t="s">
        <v>129</v>
      </c>
      <c r="O293" s="35" t="str">
        <f>IF([1]totrevprm!O294="","",[1]totrevprm!O294)</f>
        <v/>
      </c>
      <c r="P293" s="32">
        <v>106374791.98885824</v>
      </c>
      <c r="Q293" s="32">
        <v>35838701.189999998</v>
      </c>
      <c r="V293" s="35"/>
      <c r="W293" s="55"/>
      <c r="X293" s="55"/>
      <c r="Y293" s="55"/>
      <c r="Z293" s="55"/>
    </row>
    <row r="294" spans="1:26">
      <c r="A294" s="47" t="s">
        <v>16</v>
      </c>
      <c r="B294" s="48" t="s">
        <v>152</v>
      </c>
      <c r="C294" s="49"/>
      <c r="D294" s="58">
        <v>2017</v>
      </c>
      <c r="E294" s="34">
        <v>967482511</v>
      </c>
      <c r="F294" s="34">
        <v>3665055210</v>
      </c>
      <c r="G294" s="34">
        <v>704658255.11000001</v>
      </c>
      <c r="H294" s="34">
        <v>52947617</v>
      </c>
      <c r="I294" s="52">
        <f t="shared" si="18"/>
        <v>5390143593.1099997</v>
      </c>
      <c r="J294" s="51">
        <v>0</v>
      </c>
      <c r="K294" s="53">
        <f t="shared" si="19"/>
        <v>5390143593.1099997</v>
      </c>
      <c r="L294" s="57">
        <v>818567</v>
      </c>
      <c r="M294" s="63" t="s">
        <v>129</v>
      </c>
      <c r="O294" s="35" t="str">
        <f>IF([1]totrevprm!O295="","",[1]totrevprm!O295)</f>
        <v/>
      </c>
      <c r="P294" s="32">
        <v>116099806.73184718</v>
      </c>
      <c r="Q294" s="32">
        <v>34921021.100000001</v>
      </c>
      <c r="V294" s="35"/>
      <c r="W294" s="55"/>
      <c r="X294" s="55"/>
      <c r="Y294" s="55"/>
      <c r="Z294" s="55"/>
    </row>
    <row r="295" spans="1:26">
      <c r="A295" s="47" t="s">
        <v>16</v>
      </c>
      <c r="B295" s="48" t="s">
        <v>152</v>
      </c>
      <c r="C295" s="49"/>
      <c r="D295" s="58">
        <v>2018</v>
      </c>
      <c r="E295" s="34">
        <v>984509292</v>
      </c>
      <c r="F295" s="34">
        <v>3197502033</v>
      </c>
      <c r="G295" s="34">
        <v>735735607.07999992</v>
      </c>
      <c r="H295" s="34">
        <v>138709862</v>
      </c>
      <c r="I295" s="52">
        <f t="shared" si="18"/>
        <v>5056456794.0799999</v>
      </c>
      <c r="J295" s="51">
        <v>0</v>
      </c>
      <c r="K295" s="53">
        <f t="shared" si="19"/>
        <v>5056456794.0799999</v>
      </c>
      <c r="L295" s="57">
        <v>6829488</v>
      </c>
      <c r="M295" s="63" t="s">
        <v>129</v>
      </c>
      <c r="N295" t="s">
        <v>101</v>
      </c>
      <c r="O295" s="35" t="str">
        <f>IF([1]totrevprm!O296="","",[1]totrevprm!O296)</f>
        <v/>
      </c>
      <c r="P295" s="32">
        <v>128459747.83829272</v>
      </c>
      <c r="Q295" s="32">
        <v>35565188.920000002</v>
      </c>
      <c r="V295" s="35"/>
      <c r="W295" s="55"/>
      <c r="X295" s="55"/>
      <c r="Y295" s="55"/>
      <c r="Z295" s="55"/>
    </row>
    <row r="296" spans="1:26">
      <c r="A296" s="47" t="s">
        <v>16</v>
      </c>
      <c r="B296" s="48" t="s">
        <v>152</v>
      </c>
      <c r="C296" s="49"/>
      <c r="D296" s="58">
        <v>2019</v>
      </c>
      <c r="E296" s="34">
        <v>1079807725</v>
      </c>
      <c r="F296" s="34">
        <v>3784493080</v>
      </c>
      <c r="G296" s="34">
        <v>767517553.19720006</v>
      </c>
      <c r="H296" s="34">
        <v>368727834</v>
      </c>
      <c r="I296" s="52">
        <f t="shared" si="18"/>
        <v>6000546192.1971998</v>
      </c>
      <c r="J296" s="51">
        <v>0</v>
      </c>
      <c r="K296" s="53">
        <f t="shared" si="19"/>
        <v>6000546192.1971998</v>
      </c>
      <c r="L296" s="57">
        <v>1183644</v>
      </c>
      <c r="M296" s="61" t="s">
        <v>141</v>
      </c>
      <c r="N296" t="s">
        <v>101</v>
      </c>
      <c r="O296" s="35" t="str">
        <f>IF([1]totrevprm!O297="","",[1]totrevprm!O297)</f>
        <v>Yes</v>
      </c>
      <c r="P296" s="32">
        <v>111837204.2223295</v>
      </c>
      <c r="Q296" s="32">
        <v>35184681.424782805</v>
      </c>
      <c r="V296" s="35"/>
      <c r="W296" s="55"/>
      <c r="X296" s="55"/>
      <c r="Y296" s="55"/>
      <c r="Z296" s="55"/>
    </row>
    <row r="297" spans="1:26">
      <c r="A297" s="47" t="s">
        <v>16</v>
      </c>
      <c r="B297" s="48" t="s">
        <v>152</v>
      </c>
      <c r="C297" s="49"/>
      <c r="D297" s="58">
        <v>2020</v>
      </c>
      <c r="E297" s="34">
        <v>1100057857</v>
      </c>
      <c r="F297" s="34">
        <v>4344738619</v>
      </c>
      <c r="G297" s="34">
        <v>707201583</v>
      </c>
      <c r="H297" s="34">
        <v>35875504</v>
      </c>
      <c r="I297" s="52">
        <f t="shared" si="18"/>
        <v>6187873563</v>
      </c>
      <c r="J297" s="51">
        <v>0</v>
      </c>
      <c r="K297" s="53">
        <f t="shared" si="19"/>
        <v>6187873563</v>
      </c>
      <c r="L297" s="57">
        <v>-6425721</v>
      </c>
      <c r="M297" s="61" t="s">
        <v>131</v>
      </c>
      <c r="N297" t="s">
        <v>101</v>
      </c>
      <c r="O297" s="35" t="str">
        <f>IF([1]totrevprm!O298="","",[1]totrevprm!O298)</f>
        <v/>
      </c>
      <c r="P297" s="32">
        <v>110618725</v>
      </c>
      <c r="Q297" s="32">
        <v>35301569</v>
      </c>
      <c r="V297" s="35"/>
      <c r="W297" s="55"/>
      <c r="X297" s="55"/>
      <c r="Y297" s="55"/>
      <c r="Z297" s="55"/>
    </row>
    <row r="298" spans="1:26">
      <c r="A298" s="47" t="s">
        <v>16</v>
      </c>
      <c r="B298" s="48" t="s">
        <v>152</v>
      </c>
      <c r="C298" s="49"/>
      <c r="D298" s="58">
        <v>2021</v>
      </c>
      <c r="E298" s="34">
        <v>1555583006</v>
      </c>
      <c r="F298" s="34">
        <v>3666747169</v>
      </c>
      <c r="G298" s="34">
        <v>725553376.57999992</v>
      </c>
      <c r="H298" s="34">
        <v>12506106</v>
      </c>
      <c r="I298" s="52">
        <f t="shared" si="18"/>
        <v>5960389657.5799999</v>
      </c>
      <c r="J298" s="51">
        <v>0</v>
      </c>
      <c r="K298" s="53">
        <f t="shared" si="19"/>
        <v>5960389657.5799999</v>
      </c>
      <c r="L298" s="34">
        <v>0</v>
      </c>
      <c r="M298" s="61" t="s">
        <v>132</v>
      </c>
      <c r="N298" t="s">
        <v>101</v>
      </c>
      <c r="O298" s="35"/>
      <c r="P298" s="32">
        <v>116660198.34</v>
      </c>
      <c r="Q298" s="32">
        <v>38268116</v>
      </c>
      <c r="V298" s="35"/>
      <c r="W298" s="55"/>
      <c r="X298" s="55"/>
      <c r="Y298" s="55"/>
      <c r="Z298" s="55"/>
    </row>
    <row r="299" spans="1:26">
      <c r="A299" s="47" t="s">
        <v>16</v>
      </c>
      <c r="B299" s="48" t="s">
        <v>152</v>
      </c>
      <c r="C299" s="49"/>
      <c r="D299" s="58">
        <v>2022</v>
      </c>
      <c r="E299" s="34">
        <v>1353303346</v>
      </c>
      <c r="F299" s="34">
        <v>4297679097</v>
      </c>
      <c r="G299" s="34">
        <v>756852890</v>
      </c>
      <c r="H299" s="34">
        <v>14533737</v>
      </c>
      <c r="I299" s="52">
        <f t="shared" si="18"/>
        <v>6422369070</v>
      </c>
      <c r="J299" s="51">
        <v>0</v>
      </c>
      <c r="K299" s="53">
        <f t="shared" si="19"/>
        <v>6422369070</v>
      </c>
      <c r="L299" s="34">
        <v>0</v>
      </c>
      <c r="M299" s="61" t="s">
        <v>132</v>
      </c>
      <c r="O299" s="35"/>
      <c r="P299" s="57">
        <v>136894917</v>
      </c>
      <c r="Q299" s="57">
        <v>39449266</v>
      </c>
      <c r="V299" s="35"/>
      <c r="W299" s="55"/>
      <c r="X299" s="55"/>
      <c r="Y299" s="55"/>
      <c r="Z299" s="55"/>
    </row>
    <row r="300" spans="1:26">
      <c r="A300" s="47" t="s">
        <v>16</v>
      </c>
      <c r="B300" s="48" t="s">
        <v>152</v>
      </c>
      <c r="C300" s="49"/>
      <c r="D300" s="50">
        <v>2023</v>
      </c>
      <c r="E300" s="34">
        <v>1103913713</v>
      </c>
      <c r="F300" s="34">
        <v>6676594665.9415998</v>
      </c>
      <c r="G300" s="34">
        <v>783021136.25139999</v>
      </c>
      <c r="H300" s="34">
        <v>6104508</v>
      </c>
      <c r="I300" s="52">
        <f t="shared" ref="I300:I363" si="20">SUM(E300:H300)</f>
        <v>8569634023.1929998</v>
      </c>
      <c r="J300" s="51">
        <v>0</v>
      </c>
      <c r="K300" s="53">
        <f t="shared" si="19"/>
        <v>8569634023.1929998</v>
      </c>
      <c r="L300" s="34">
        <v>0</v>
      </c>
      <c r="M300" s="61" t="s">
        <v>132</v>
      </c>
      <c r="O300" s="35"/>
      <c r="P300" s="57">
        <v>152836474.28999999</v>
      </c>
      <c r="Q300" s="57">
        <v>39942458</v>
      </c>
      <c r="V300" s="35"/>
      <c r="W300" s="55"/>
      <c r="X300" s="55"/>
      <c r="Y300" s="55"/>
      <c r="Z300" s="55"/>
    </row>
    <row r="301" spans="1:26">
      <c r="A301" s="47"/>
      <c r="B301" s="49"/>
      <c r="C301" s="49"/>
      <c r="E301" s="70"/>
      <c r="F301" s="70"/>
      <c r="G301" s="70"/>
      <c r="H301" s="70"/>
      <c r="I301" s="52"/>
      <c r="K301" s="59"/>
      <c r="L301" s="34"/>
      <c r="M301" s="63"/>
      <c r="O301" s="35" t="str">
        <f>IF([1]totrevprm!O302="","",[1]totrevprm!O302)</f>
        <v/>
      </c>
    </row>
    <row r="302" spans="1:26">
      <c r="A302" s="71" t="s">
        <v>157</v>
      </c>
      <c r="B302" s="48" t="s">
        <v>158</v>
      </c>
      <c r="C302" s="49" t="s">
        <v>124</v>
      </c>
      <c r="D302" s="50">
        <v>1988</v>
      </c>
      <c r="E302" s="51">
        <v>0</v>
      </c>
      <c r="F302" s="51">
        <v>0</v>
      </c>
      <c r="G302" s="51">
        <v>0</v>
      </c>
      <c r="H302" s="51">
        <v>0</v>
      </c>
      <c r="I302" s="52">
        <f t="shared" si="20"/>
        <v>0</v>
      </c>
      <c r="J302" s="51">
        <v>0</v>
      </c>
      <c r="K302" s="53">
        <f>SUM(I302:J302)</f>
        <v>0</v>
      </c>
      <c r="L302" s="34">
        <v>0</v>
      </c>
      <c r="M302" s="63"/>
      <c r="O302" s="35" t="str">
        <f>IF([1]totrevprm!O303="","",[1]totrevprm!O303)</f>
        <v/>
      </c>
    </row>
    <row r="303" spans="1:26">
      <c r="A303" s="71" t="s">
        <v>157</v>
      </c>
      <c r="B303" s="48" t="s">
        <v>158</v>
      </c>
      <c r="C303" s="49" t="s">
        <v>125</v>
      </c>
      <c r="D303" s="50">
        <v>1989</v>
      </c>
      <c r="E303" s="51">
        <v>0</v>
      </c>
      <c r="F303" s="51">
        <v>0</v>
      </c>
      <c r="G303" s="51">
        <v>0</v>
      </c>
      <c r="H303" s="51">
        <v>0</v>
      </c>
      <c r="I303" s="52">
        <f t="shared" si="20"/>
        <v>0</v>
      </c>
      <c r="J303" s="51">
        <v>0</v>
      </c>
      <c r="K303" s="53">
        <f t="shared" ref="K303:K337" si="21">SUM(I303:J303)</f>
        <v>0</v>
      </c>
      <c r="L303" s="34">
        <v>0</v>
      </c>
      <c r="M303" s="63"/>
      <c r="O303" s="35" t="str">
        <f>IF([1]totrevprm!O304="","",[1]totrevprm!O304)</f>
        <v/>
      </c>
    </row>
    <row r="304" spans="1:26">
      <c r="A304" s="71" t="s">
        <v>157</v>
      </c>
      <c r="B304" s="48" t="s">
        <v>158</v>
      </c>
      <c r="C304" s="49" t="s">
        <v>125</v>
      </c>
      <c r="D304" s="50">
        <v>1990</v>
      </c>
      <c r="E304" s="51">
        <v>0</v>
      </c>
      <c r="F304" s="51">
        <v>0</v>
      </c>
      <c r="G304" s="51">
        <v>0</v>
      </c>
      <c r="H304" s="51">
        <v>0</v>
      </c>
      <c r="I304" s="52">
        <f t="shared" si="20"/>
        <v>0</v>
      </c>
      <c r="J304" s="51">
        <v>0</v>
      </c>
      <c r="K304" s="53">
        <f t="shared" si="21"/>
        <v>0</v>
      </c>
      <c r="L304" s="34">
        <v>0</v>
      </c>
      <c r="M304" s="63"/>
      <c r="O304" s="35" t="str">
        <f>IF([1]totrevprm!O305="","",[1]totrevprm!O305)</f>
        <v/>
      </c>
    </row>
    <row r="305" spans="1:26">
      <c r="A305" s="71" t="s">
        <v>157</v>
      </c>
      <c r="B305" s="48" t="s">
        <v>158</v>
      </c>
      <c r="C305" s="49" t="s">
        <v>125</v>
      </c>
      <c r="D305" s="50">
        <v>1991</v>
      </c>
      <c r="E305" s="51">
        <v>217338412</v>
      </c>
      <c r="F305" s="51">
        <v>180130467</v>
      </c>
      <c r="G305" s="51">
        <v>510479203</v>
      </c>
      <c r="H305" s="51">
        <v>0</v>
      </c>
      <c r="I305" s="52">
        <f t="shared" si="20"/>
        <v>907948082</v>
      </c>
      <c r="J305" s="51">
        <v>-657765</v>
      </c>
      <c r="K305" s="53">
        <f t="shared" si="21"/>
        <v>907290317</v>
      </c>
      <c r="L305" s="34">
        <v>0</v>
      </c>
      <c r="M305" s="63"/>
      <c r="O305" s="35" t="str">
        <f>IF([1]totrevprm!O306="","",[1]totrevprm!O306)</f>
        <v/>
      </c>
    </row>
    <row r="306" spans="1:26">
      <c r="A306" s="71" t="s">
        <v>157</v>
      </c>
      <c r="B306" s="48" t="s">
        <v>158</v>
      </c>
      <c r="C306" s="49" t="s">
        <v>125</v>
      </c>
      <c r="D306" s="50">
        <v>1992</v>
      </c>
      <c r="E306" s="51">
        <v>210556219</v>
      </c>
      <c r="F306" s="51">
        <v>229032963.80000001</v>
      </c>
      <c r="G306" s="51">
        <v>532295059</v>
      </c>
      <c r="H306" s="51">
        <v>0</v>
      </c>
      <c r="I306" s="52">
        <f t="shared" si="20"/>
        <v>971884241.79999995</v>
      </c>
      <c r="J306" s="51">
        <v>-30</v>
      </c>
      <c r="K306" s="53">
        <f t="shared" si="21"/>
        <v>971884211.79999995</v>
      </c>
      <c r="L306" s="34">
        <v>0</v>
      </c>
      <c r="M306" s="63"/>
      <c r="O306" s="35" t="str">
        <f>IF([1]totrevprm!O307="","",[1]totrevprm!O307)</f>
        <v/>
      </c>
    </row>
    <row r="307" spans="1:26">
      <c r="A307" s="71" t="s">
        <v>157</v>
      </c>
      <c r="B307" s="48" t="s">
        <v>158</v>
      </c>
      <c r="C307" s="49" t="s">
        <v>125</v>
      </c>
      <c r="D307" s="50">
        <v>1993</v>
      </c>
      <c r="E307" s="51">
        <v>207127514</v>
      </c>
      <c r="F307" s="51">
        <v>164168075</v>
      </c>
      <c r="G307" s="51">
        <v>555080312</v>
      </c>
      <c r="H307" s="51">
        <v>0</v>
      </c>
      <c r="I307" s="52">
        <f t="shared" si="20"/>
        <v>926375901</v>
      </c>
      <c r="J307" s="51">
        <v>-2880420</v>
      </c>
      <c r="K307" s="53">
        <f t="shared" si="21"/>
        <v>923495481</v>
      </c>
      <c r="L307" s="34">
        <v>0</v>
      </c>
      <c r="M307" s="63"/>
      <c r="O307" s="35" t="str">
        <f>IF([1]totrevprm!O308="","",[1]totrevprm!O308)</f>
        <v/>
      </c>
    </row>
    <row r="308" spans="1:26">
      <c r="A308" s="71" t="s">
        <v>157</v>
      </c>
      <c r="B308" s="48" t="s">
        <v>158</v>
      </c>
      <c r="C308" s="49" t="s">
        <v>125</v>
      </c>
      <c r="D308" s="50">
        <v>1994</v>
      </c>
      <c r="E308" s="51">
        <v>236776873</v>
      </c>
      <c r="F308" s="51">
        <v>174802375</v>
      </c>
      <c r="G308" s="51">
        <v>589711121</v>
      </c>
      <c r="H308" s="51">
        <v>0</v>
      </c>
      <c r="I308" s="52">
        <f t="shared" si="20"/>
        <v>1001290369</v>
      </c>
      <c r="J308" s="51">
        <v>-69981965</v>
      </c>
      <c r="K308" s="53">
        <f t="shared" si="21"/>
        <v>931308404</v>
      </c>
      <c r="L308" s="34">
        <v>0</v>
      </c>
      <c r="M308" s="63"/>
      <c r="O308" s="35" t="str">
        <f>IF([1]totrevprm!O309="","",[1]totrevprm!O309)</f>
        <v/>
      </c>
    </row>
    <row r="309" spans="1:26">
      <c r="A309" s="71" t="s">
        <v>157</v>
      </c>
      <c r="B309" s="48" t="s">
        <v>158</v>
      </c>
      <c r="C309" s="49" t="s">
        <v>125</v>
      </c>
      <c r="D309" s="50">
        <v>1995</v>
      </c>
      <c r="E309" s="51">
        <v>234349983</v>
      </c>
      <c r="F309" s="51">
        <v>198810580</v>
      </c>
      <c r="G309" s="51">
        <v>627674026</v>
      </c>
      <c r="H309" s="51">
        <v>0</v>
      </c>
      <c r="I309" s="52">
        <f t="shared" si="20"/>
        <v>1060834589</v>
      </c>
      <c r="J309" s="51">
        <v>-173117</v>
      </c>
      <c r="K309" s="53">
        <f t="shared" si="21"/>
        <v>1060661472</v>
      </c>
      <c r="L309" s="34">
        <v>0</v>
      </c>
      <c r="M309" s="63"/>
      <c r="O309" s="35" t="str">
        <f>IF([1]totrevprm!O310="","",[1]totrevprm!O310)</f>
        <v/>
      </c>
    </row>
    <row r="310" spans="1:26">
      <c r="A310" s="71" t="s">
        <v>157</v>
      </c>
      <c r="B310" s="48" t="s">
        <v>158</v>
      </c>
      <c r="C310" s="49" t="s">
        <v>125</v>
      </c>
      <c r="D310" s="50">
        <v>1996</v>
      </c>
      <c r="E310" s="51">
        <v>416473837</v>
      </c>
      <c r="F310" s="51">
        <v>153864229</v>
      </c>
      <c r="G310" s="51">
        <v>616338520</v>
      </c>
      <c r="H310" s="51">
        <v>0</v>
      </c>
      <c r="I310" s="52">
        <f t="shared" si="20"/>
        <v>1186676586</v>
      </c>
      <c r="J310" s="51">
        <v>-18</v>
      </c>
      <c r="K310" s="53">
        <f t="shared" si="21"/>
        <v>1186676568</v>
      </c>
      <c r="L310" s="34">
        <v>0</v>
      </c>
      <c r="M310" s="63"/>
      <c r="O310" s="35" t="str">
        <f>IF([1]totrevprm!O311="","",[1]totrevprm!O311)</f>
        <v/>
      </c>
    </row>
    <row r="311" spans="1:26">
      <c r="A311" s="71" t="s">
        <v>157</v>
      </c>
      <c r="B311" s="48" t="s">
        <v>158</v>
      </c>
      <c r="C311" s="49" t="s">
        <v>125</v>
      </c>
      <c r="D311" s="50">
        <v>1997</v>
      </c>
      <c r="E311" s="51">
        <v>263347768</v>
      </c>
      <c r="F311" s="51">
        <v>380001823</v>
      </c>
      <c r="G311" s="51">
        <v>578124488</v>
      </c>
      <c r="H311" s="51">
        <v>0</v>
      </c>
      <c r="I311" s="52">
        <f t="shared" si="20"/>
        <v>1221474079</v>
      </c>
      <c r="J311" s="51">
        <v>-101690</v>
      </c>
      <c r="K311" s="53">
        <f t="shared" si="21"/>
        <v>1221372389</v>
      </c>
      <c r="L311" s="34">
        <v>0</v>
      </c>
      <c r="M311" s="63"/>
      <c r="O311" s="35" t="str">
        <f>IF([1]totrevprm!O312="","",[1]totrevprm!O312)</f>
        <v/>
      </c>
    </row>
    <row r="312" spans="1:26">
      <c r="A312" s="71" t="s">
        <v>157</v>
      </c>
      <c r="B312" s="48" t="s">
        <v>158</v>
      </c>
      <c r="C312" s="49" t="s">
        <v>125</v>
      </c>
      <c r="D312" s="50">
        <v>1998</v>
      </c>
      <c r="E312" s="51">
        <v>292761053</v>
      </c>
      <c r="F312" s="51">
        <v>180723360</v>
      </c>
      <c r="G312" s="51">
        <v>691258384</v>
      </c>
      <c r="H312" s="51">
        <v>0</v>
      </c>
      <c r="I312" s="52">
        <f t="shared" si="20"/>
        <v>1164742797</v>
      </c>
      <c r="J312" s="51">
        <v>-17177</v>
      </c>
      <c r="K312" s="53">
        <f t="shared" si="21"/>
        <v>1164725620</v>
      </c>
      <c r="L312" s="34">
        <v>0</v>
      </c>
      <c r="M312" s="63"/>
      <c r="O312" s="35" t="str">
        <f>IF([1]totrevprm!O313="","",[1]totrevprm!O313)</f>
        <v/>
      </c>
    </row>
    <row r="313" spans="1:26">
      <c r="A313" s="71" t="s">
        <v>157</v>
      </c>
      <c r="B313" s="48" t="s">
        <v>158</v>
      </c>
      <c r="C313" s="49" t="s">
        <v>125</v>
      </c>
      <c r="D313" s="50">
        <v>1999</v>
      </c>
      <c r="E313" s="51">
        <v>249107368</v>
      </c>
      <c r="F313" s="51">
        <v>372749297</v>
      </c>
      <c r="G313" s="51">
        <v>739288811</v>
      </c>
      <c r="H313" s="51">
        <v>0</v>
      </c>
      <c r="I313" s="52">
        <f t="shared" si="20"/>
        <v>1361145476</v>
      </c>
      <c r="J313" s="51">
        <v>-159949</v>
      </c>
      <c r="K313" s="53">
        <f t="shared" si="21"/>
        <v>1360985527</v>
      </c>
      <c r="L313" s="34">
        <v>0</v>
      </c>
      <c r="M313" s="63"/>
      <c r="O313" s="35" t="str">
        <f>IF([1]totrevprm!O314="","",[1]totrevprm!O314)</f>
        <v/>
      </c>
    </row>
    <row r="314" spans="1:26">
      <c r="A314" s="71" t="s">
        <v>157</v>
      </c>
      <c r="B314" s="48" t="s">
        <v>158</v>
      </c>
      <c r="C314" s="49" t="s">
        <v>125</v>
      </c>
      <c r="D314" s="50">
        <v>2000</v>
      </c>
      <c r="E314" s="51">
        <v>266914407</v>
      </c>
      <c r="F314" s="51">
        <v>190477399</v>
      </c>
      <c r="G314" s="51">
        <v>810659448</v>
      </c>
      <c r="H314" s="51">
        <v>0</v>
      </c>
      <c r="I314" s="52">
        <f t="shared" si="20"/>
        <v>1268051254</v>
      </c>
      <c r="J314" s="51">
        <v>-112448920</v>
      </c>
      <c r="K314" s="53">
        <f t="shared" si="21"/>
        <v>1155602334</v>
      </c>
      <c r="L314" s="34">
        <v>0</v>
      </c>
      <c r="M314" s="63"/>
      <c r="O314" s="35" t="str">
        <f>IF([1]totrevprm!O315="","",[1]totrevprm!O315)</f>
        <v/>
      </c>
      <c r="V314" s="35" t="s">
        <v>158</v>
      </c>
      <c r="W314" s="55">
        <v>117740</v>
      </c>
      <c r="X314" s="55">
        <v>916529</v>
      </c>
      <c r="Y314" s="55">
        <v>2102419</v>
      </c>
      <c r="Z314" s="55">
        <v>0</v>
      </c>
    </row>
    <row r="315" spans="1:26">
      <c r="A315" s="71" t="s">
        <v>157</v>
      </c>
      <c r="B315" s="48" t="s">
        <v>158</v>
      </c>
      <c r="C315" s="49" t="s">
        <v>125</v>
      </c>
      <c r="D315" s="50">
        <v>2001</v>
      </c>
      <c r="E315" s="51">
        <v>258847716</v>
      </c>
      <c r="F315" s="51">
        <v>249653429</v>
      </c>
      <c r="G315" s="51">
        <v>750560040</v>
      </c>
      <c r="H315" s="51">
        <v>0</v>
      </c>
      <c r="I315" s="52">
        <f t="shared" si="20"/>
        <v>1259061185</v>
      </c>
      <c r="J315" s="51">
        <v>-43038936</v>
      </c>
      <c r="K315" s="53">
        <f t="shared" si="21"/>
        <v>1216022249</v>
      </c>
      <c r="L315" s="34">
        <v>0</v>
      </c>
      <c r="M315" s="63"/>
      <c r="O315" s="35" t="str">
        <f>IF([1]totrevprm!O316="","",[1]totrevprm!O316)</f>
        <v/>
      </c>
      <c r="V315" s="35"/>
      <c r="W315" s="55"/>
      <c r="X315" s="55"/>
      <c r="Y315" s="55"/>
      <c r="Z315" s="55"/>
    </row>
    <row r="316" spans="1:26">
      <c r="A316" s="71" t="s">
        <v>157</v>
      </c>
      <c r="B316" s="48" t="s">
        <v>158</v>
      </c>
      <c r="C316" s="49" t="s">
        <v>125</v>
      </c>
      <c r="D316" s="50">
        <v>2002</v>
      </c>
      <c r="E316" s="51">
        <v>276884688</v>
      </c>
      <c r="F316" s="51">
        <v>485283204</v>
      </c>
      <c r="G316" s="51">
        <v>877958136</v>
      </c>
      <c r="H316" s="51">
        <v>0</v>
      </c>
      <c r="I316" s="52">
        <f t="shared" si="20"/>
        <v>1640126028</v>
      </c>
      <c r="J316" s="51">
        <v>-7</v>
      </c>
      <c r="K316" s="53">
        <f t="shared" si="21"/>
        <v>1640126021</v>
      </c>
      <c r="L316" s="34">
        <v>0</v>
      </c>
      <c r="M316" s="63"/>
      <c r="O316" s="35" t="str">
        <f>IF([1]totrevprm!O317="","",[1]totrevprm!O317)</f>
        <v/>
      </c>
      <c r="V316" s="35"/>
      <c r="W316" s="55"/>
      <c r="X316" s="55"/>
      <c r="Y316" s="55"/>
      <c r="Z316" s="55"/>
    </row>
    <row r="317" spans="1:26">
      <c r="A317" s="71" t="s">
        <v>157</v>
      </c>
      <c r="B317" s="48" t="s">
        <v>158</v>
      </c>
      <c r="C317" s="49" t="s">
        <v>125</v>
      </c>
      <c r="D317" s="50">
        <v>2003</v>
      </c>
      <c r="E317" s="56">
        <v>311849706</v>
      </c>
      <c r="F317" s="56">
        <v>490061992</v>
      </c>
      <c r="G317" s="56">
        <v>901468918</v>
      </c>
      <c r="H317" s="51">
        <v>0</v>
      </c>
      <c r="I317" s="52">
        <f t="shared" si="20"/>
        <v>1703380616</v>
      </c>
      <c r="J317" s="51">
        <v>-120622</v>
      </c>
      <c r="K317" s="53">
        <f t="shared" si="21"/>
        <v>1703259994</v>
      </c>
      <c r="L317" s="34">
        <v>0</v>
      </c>
      <c r="M317" s="63"/>
      <c r="O317" s="35" t="str">
        <f>IF([1]totrevprm!O318="","",[1]totrevprm!O318)</f>
        <v/>
      </c>
      <c r="V317" s="35"/>
      <c r="W317" s="55"/>
      <c r="X317" s="55"/>
      <c r="Y317" s="55"/>
      <c r="Z317" s="55"/>
    </row>
    <row r="318" spans="1:26">
      <c r="A318" s="71" t="s">
        <v>157</v>
      </c>
      <c r="B318" s="48" t="s">
        <v>158</v>
      </c>
      <c r="C318" s="49" t="s">
        <v>125</v>
      </c>
      <c r="D318" s="50">
        <v>2004</v>
      </c>
      <c r="E318" s="56">
        <v>305373489</v>
      </c>
      <c r="F318" s="56">
        <v>389560861</v>
      </c>
      <c r="G318" s="56">
        <v>930139944</v>
      </c>
      <c r="H318" s="51">
        <v>0</v>
      </c>
      <c r="I318" s="52">
        <f t="shared" si="20"/>
        <v>1625074294</v>
      </c>
      <c r="J318" s="51">
        <v>-2675893</v>
      </c>
      <c r="K318" s="53">
        <f t="shared" si="21"/>
        <v>1622398401</v>
      </c>
      <c r="L318" s="34">
        <v>0</v>
      </c>
      <c r="M318" s="63"/>
      <c r="O318" s="35" t="str">
        <f>IF([1]totrevprm!O319="","",[1]totrevprm!O319)</f>
        <v/>
      </c>
      <c r="V318" s="35"/>
      <c r="W318" s="55"/>
      <c r="X318" s="55"/>
      <c r="Y318" s="55"/>
      <c r="Z318" s="55"/>
    </row>
    <row r="319" spans="1:26">
      <c r="A319" s="71" t="s">
        <v>157</v>
      </c>
      <c r="B319" s="48" t="s">
        <v>158</v>
      </c>
      <c r="C319" s="49"/>
      <c r="D319" s="50">
        <v>2005</v>
      </c>
      <c r="E319" s="56">
        <v>357640743</v>
      </c>
      <c r="F319" s="56">
        <v>254186592</v>
      </c>
      <c r="G319" s="56">
        <v>963803577.01999903</v>
      </c>
      <c r="H319" s="51">
        <v>0</v>
      </c>
      <c r="I319" s="52">
        <f t="shared" si="20"/>
        <v>1575630912.019999</v>
      </c>
      <c r="J319" s="51">
        <v>0</v>
      </c>
      <c r="K319" s="53">
        <f t="shared" si="21"/>
        <v>1575630912.019999</v>
      </c>
      <c r="L319" s="34">
        <v>0</v>
      </c>
      <c r="M319" s="63"/>
      <c r="O319" s="35" t="str">
        <f>IF([1]totrevprm!O320="","",[1]totrevprm!O320)</f>
        <v/>
      </c>
      <c r="V319" s="35"/>
      <c r="W319" s="55"/>
      <c r="X319" s="55"/>
      <c r="Y319" s="55"/>
      <c r="Z319" s="55"/>
    </row>
    <row r="320" spans="1:26">
      <c r="A320" s="71" t="s">
        <v>157</v>
      </c>
      <c r="B320" s="48" t="s">
        <v>158</v>
      </c>
      <c r="C320" s="49"/>
      <c r="D320" s="50">
        <v>2006</v>
      </c>
      <c r="E320" s="34">
        <v>355321670</v>
      </c>
      <c r="F320" s="34">
        <v>273683351</v>
      </c>
      <c r="G320" s="34">
        <v>963082608</v>
      </c>
      <c r="H320" s="34">
        <v>0</v>
      </c>
      <c r="I320" s="52">
        <f t="shared" si="20"/>
        <v>1592087629</v>
      </c>
      <c r="J320" s="51">
        <v>-772059</v>
      </c>
      <c r="K320" s="53">
        <f t="shared" si="21"/>
        <v>1591315570</v>
      </c>
      <c r="L320" s="34">
        <v>0</v>
      </c>
      <c r="M320" s="63"/>
      <c r="O320" s="35" t="str">
        <f>IF([1]totrevprm!O321="","",[1]totrevprm!O321)</f>
        <v/>
      </c>
      <c r="V320" s="35"/>
      <c r="W320" s="55"/>
      <c r="X320" s="55"/>
      <c r="Y320" s="55"/>
      <c r="Z320" s="55"/>
    </row>
    <row r="321" spans="1:26">
      <c r="A321" s="71" t="s">
        <v>157</v>
      </c>
      <c r="B321" s="48" t="s">
        <v>158</v>
      </c>
      <c r="C321" s="49"/>
      <c r="D321" s="50">
        <v>2007</v>
      </c>
      <c r="E321" s="34">
        <v>376219516</v>
      </c>
      <c r="F321" s="34">
        <v>454474562</v>
      </c>
      <c r="G321" s="34">
        <v>1166633067</v>
      </c>
      <c r="H321" s="34">
        <v>0</v>
      </c>
      <c r="I321" s="52">
        <f t="shared" si="20"/>
        <v>1997327145</v>
      </c>
      <c r="J321" s="51">
        <v>0</v>
      </c>
      <c r="K321" s="53">
        <f t="shared" si="21"/>
        <v>1997327145</v>
      </c>
      <c r="L321" s="34">
        <v>0</v>
      </c>
      <c r="M321" s="63"/>
      <c r="O321" s="35" t="str">
        <f>IF([1]totrevprm!O322="","",[1]totrevprm!O322)</f>
        <v/>
      </c>
      <c r="V321" s="35"/>
      <c r="W321" s="55"/>
      <c r="X321" s="55"/>
      <c r="Y321" s="55"/>
      <c r="Z321" s="55"/>
    </row>
    <row r="322" spans="1:26">
      <c r="A322" s="71" t="s">
        <v>157</v>
      </c>
      <c r="B322" s="48" t="s">
        <v>158</v>
      </c>
      <c r="C322" s="49"/>
      <c r="D322" s="50">
        <v>2008</v>
      </c>
      <c r="E322" s="34">
        <v>367138554</v>
      </c>
      <c r="F322" s="34">
        <v>463223374</v>
      </c>
      <c r="G322" s="34">
        <v>1296792711</v>
      </c>
      <c r="H322" s="34">
        <v>0</v>
      </c>
      <c r="I322" s="52">
        <f t="shared" si="20"/>
        <v>2127154639</v>
      </c>
      <c r="J322" s="51">
        <v>-1</v>
      </c>
      <c r="K322" s="53">
        <f t="shared" si="21"/>
        <v>2127154638</v>
      </c>
      <c r="L322" s="34">
        <v>0</v>
      </c>
      <c r="M322" s="63"/>
      <c r="O322" s="35" t="str">
        <f>IF([1]totrevprm!O323="","",[1]totrevprm!O323)</f>
        <v/>
      </c>
      <c r="V322" s="35"/>
      <c r="W322" s="55"/>
      <c r="X322" s="55"/>
      <c r="Y322" s="55"/>
      <c r="Z322" s="55"/>
    </row>
    <row r="323" spans="1:26">
      <c r="A323" s="71" t="s">
        <v>157</v>
      </c>
      <c r="B323" s="48" t="s">
        <v>158</v>
      </c>
      <c r="C323" s="49"/>
      <c r="D323" s="50">
        <v>2009</v>
      </c>
      <c r="E323" s="34">
        <v>589760311</v>
      </c>
      <c r="F323" s="34">
        <v>402348019</v>
      </c>
      <c r="G323" s="34">
        <v>1340338177</v>
      </c>
      <c r="H323" s="34">
        <v>0</v>
      </c>
      <c r="I323" s="52">
        <f t="shared" si="20"/>
        <v>2332446507</v>
      </c>
      <c r="J323" s="51">
        <v>-3</v>
      </c>
      <c r="K323" s="53">
        <f t="shared" si="21"/>
        <v>2332446504</v>
      </c>
      <c r="L323" s="34">
        <v>0</v>
      </c>
      <c r="M323" s="63"/>
      <c r="O323" s="35" t="str">
        <f>IF([1]totrevprm!O324="","",[1]totrevprm!O324)</f>
        <v/>
      </c>
      <c r="V323" s="35"/>
      <c r="W323" s="55"/>
      <c r="X323" s="55"/>
      <c r="Y323" s="55"/>
      <c r="Z323" s="55"/>
    </row>
    <row r="324" spans="1:26">
      <c r="A324" s="71" t="s">
        <v>157</v>
      </c>
      <c r="B324" s="48" t="s">
        <v>158</v>
      </c>
      <c r="C324" s="49"/>
      <c r="D324" s="50">
        <v>2010</v>
      </c>
      <c r="E324" s="34">
        <v>582050124</v>
      </c>
      <c r="F324" s="34">
        <v>356639884</v>
      </c>
      <c r="G324" s="34">
        <v>1356062472</v>
      </c>
      <c r="H324" s="34">
        <v>0</v>
      </c>
      <c r="I324" s="52">
        <f t="shared" si="20"/>
        <v>2294752480</v>
      </c>
      <c r="J324" s="51">
        <v>-12683</v>
      </c>
      <c r="K324" s="53">
        <f t="shared" si="21"/>
        <v>2294739797</v>
      </c>
      <c r="L324" s="34">
        <v>0</v>
      </c>
      <c r="M324" s="63"/>
      <c r="O324" s="35" t="str">
        <f>IF([1]totrevprm!O325="","",[1]totrevprm!O325)</f>
        <v/>
      </c>
      <c r="V324" s="35"/>
      <c r="W324" s="55"/>
      <c r="X324" s="55"/>
      <c r="Y324" s="55"/>
      <c r="Z324" s="55"/>
    </row>
    <row r="325" spans="1:26">
      <c r="A325" s="71" t="s">
        <v>157</v>
      </c>
      <c r="B325" s="48" t="s">
        <v>158</v>
      </c>
      <c r="C325" s="49"/>
      <c r="D325" s="50">
        <v>2011</v>
      </c>
      <c r="E325" s="34">
        <v>555448782</v>
      </c>
      <c r="F325" s="34">
        <v>322957063</v>
      </c>
      <c r="G325" s="34">
        <v>1478092695.6599998</v>
      </c>
      <c r="H325" s="34">
        <v>0</v>
      </c>
      <c r="I325" s="52">
        <f t="shared" si="20"/>
        <v>2356498540.6599998</v>
      </c>
      <c r="J325" s="51">
        <v>0</v>
      </c>
      <c r="K325" s="53">
        <f t="shared" si="21"/>
        <v>2356498540.6599998</v>
      </c>
      <c r="L325" s="34">
        <v>0</v>
      </c>
      <c r="M325" s="63"/>
      <c r="O325" s="35" t="str">
        <f>IF([1]totrevprm!O326="","",[1]totrevprm!O326)</f>
        <v/>
      </c>
      <c r="V325" s="35"/>
      <c r="W325" s="55"/>
      <c r="X325" s="55"/>
      <c r="Y325" s="55"/>
      <c r="Z325" s="55"/>
    </row>
    <row r="326" spans="1:26">
      <c r="A326" s="71" t="s">
        <v>157</v>
      </c>
      <c r="B326" s="48" t="s">
        <v>158</v>
      </c>
      <c r="C326" s="49"/>
      <c r="D326" s="50">
        <v>2012</v>
      </c>
      <c r="E326" s="34">
        <v>569416328</v>
      </c>
      <c r="F326" s="34">
        <v>331727663</v>
      </c>
      <c r="G326" s="34">
        <v>1417656271</v>
      </c>
      <c r="H326" s="34">
        <v>0</v>
      </c>
      <c r="I326" s="52">
        <f t="shared" si="20"/>
        <v>2318800262</v>
      </c>
      <c r="J326" s="51">
        <v>-21</v>
      </c>
      <c r="K326" s="53">
        <f t="shared" si="21"/>
        <v>2318800241</v>
      </c>
      <c r="L326" s="34">
        <v>0</v>
      </c>
      <c r="M326" s="63"/>
      <c r="O326" s="35" t="str">
        <f>IF([1]totrevprm!O327="","",[1]totrevprm!O327)</f>
        <v/>
      </c>
      <c r="V326" s="35"/>
      <c r="W326" s="55"/>
      <c r="X326" s="55"/>
      <c r="Y326" s="55"/>
      <c r="Z326" s="55"/>
    </row>
    <row r="327" spans="1:26">
      <c r="A327" s="71" t="s">
        <v>157</v>
      </c>
      <c r="B327" s="48" t="s">
        <v>158</v>
      </c>
      <c r="C327" s="49"/>
      <c r="D327" s="50">
        <v>2013</v>
      </c>
      <c r="E327" s="34">
        <v>599092036</v>
      </c>
      <c r="F327" s="34">
        <v>344442817</v>
      </c>
      <c r="G327" s="34">
        <v>1546493942</v>
      </c>
      <c r="H327" s="34">
        <v>0</v>
      </c>
      <c r="I327" s="52">
        <f t="shared" si="20"/>
        <v>2490028795</v>
      </c>
      <c r="J327" s="51">
        <v>-332663</v>
      </c>
      <c r="K327" s="53">
        <f t="shared" si="21"/>
        <v>2489696132</v>
      </c>
      <c r="L327" s="34">
        <v>0</v>
      </c>
      <c r="M327" s="63"/>
      <c r="O327" s="35" t="str">
        <f>IF([1]totrevprm!O328="","",[1]totrevprm!O328)</f>
        <v/>
      </c>
      <c r="V327" s="35"/>
      <c r="W327" s="55"/>
      <c r="X327" s="55"/>
      <c r="Y327" s="55"/>
      <c r="Z327" s="55"/>
    </row>
    <row r="328" spans="1:26">
      <c r="A328" s="71" t="s">
        <v>157</v>
      </c>
      <c r="B328" s="48" t="s">
        <v>158</v>
      </c>
      <c r="C328" s="49"/>
      <c r="D328" s="58">
        <v>2014</v>
      </c>
      <c r="E328" s="34">
        <v>608274115</v>
      </c>
      <c r="F328" s="34">
        <v>489914827</v>
      </c>
      <c r="G328" s="34">
        <v>1457442455.8199999</v>
      </c>
      <c r="H328" s="34">
        <v>0</v>
      </c>
      <c r="I328" s="52">
        <f t="shared" si="20"/>
        <v>2555631397.8199997</v>
      </c>
      <c r="J328" s="51">
        <v>-51367</v>
      </c>
      <c r="K328" s="53">
        <f t="shared" si="21"/>
        <v>2555580030.8199997</v>
      </c>
      <c r="L328" s="34">
        <v>0</v>
      </c>
      <c r="M328" s="63"/>
      <c r="O328" s="35" t="str">
        <f>IF([1]totrevprm!O329="","",[1]totrevprm!O329)</f>
        <v/>
      </c>
      <c r="V328" s="35"/>
      <c r="W328" s="55"/>
      <c r="X328" s="55"/>
      <c r="Y328" s="55"/>
      <c r="Z328" s="55"/>
    </row>
    <row r="329" spans="1:26">
      <c r="A329" s="71" t="s">
        <v>157</v>
      </c>
      <c r="B329" s="48" t="s">
        <v>158</v>
      </c>
      <c r="C329" s="49"/>
      <c r="D329" s="58">
        <v>2015</v>
      </c>
      <c r="E329" s="34">
        <v>635801187</v>
      </c>
      <c r="F329" s="34">
        <v>396142039</v>
      </c>
      <c r="G329" s="34">
        <v>1498032963</v>
      </c>
      <c r="H329" s="34">
        <v>0</v>
      </c>
      <c r="I329" s="52">
        <f t="shared" si="20"/>
        <v>2529976189</v>
      </c>
      <c r="J329" s="51">
        <v>-131280</v>
      </c>
      <c r="K329" s="53">
        <f t="shared" si="21"/>
        <v>2529844909</v>
      </c>
      <c r="L329" s="34">
        <v>0</v>
      </c>
      <c r="M329" s="63"/>
      <c r="O329" s="35" t="str">
        <f>IF([1]totrevprm!O330="","",[1]totrevprm!O330)</f>
        <v/>
      </c>
      <c r="P329" s="32">
        <v>139741254.6024828</v>
      </c>
      <c r="Q329" s="32">
        <v>29545515.450000003</v>
      </c>
      <c r="V329" s="35"/>
      <c r="W329" s="55"/>
      <c r="X329" s="55"/>
      <c r="Y329" s="55"/>
      <c r="Z329" s="55"/>
    </row>
    <row r="330" spans="1:26">
      <c r="A330" s="71" t="s">
        <v>157</v>
      </c>
      <c r="B330" s="48" t="s">
        <v>158</v>
      </c>
      <c r="C330" s="49"/>
      <c r="D330" s="58">
        <v>2016</v>
      </c>
      <c r="E330" s="34">
        <v>694218698</v>
      </c>
      <c r="F330" s="34">
        <v>487935023</v>
      </c>
      <c r="G330" s="34">
        <v>1433172159</v>
      </c>
      <c r="H330" s="34">
        <v>0</v>
      </c>
      <c r="I330" s="52">
        <f t="shared" si="20"/>
        <v>2615325880</v>
      </c>
      <c r="J330" s="51">
        <v>-3</v>
      </c>
      <c r="K330" s="53">
        <f t="shared" si="21"/>
        <v>2615325877</v>
      </c>
      <c r="L330" s="34">
        <v>0</v>
      </c>
      <c r="M330" s="63"/>
      <c r="O330" s="35" t="str">
        <f>IF([1]totrevprm!O331="","",[1]totrevprm!O331)</f>
        <v/>
      </c>
      <c r="P330" s="32">
        <v>164466122.18365282</v>
      </c>
      <c r="Q330" s="32">
        <v>40847852</v>
      </c>
      <c r="V330" s="35"/>
      <c r="W330" s="55"/>
      <c r="X330" s="55"/>
      <c r="Y330" s="55"/>
      <c r="Z330" s="55"/>
    </row>
    <row r="331" spans="1:26">
      <c r="A331" s="71" t="s">
        <v>157</v>
      </c>
      <c r="B331" s="48" t="s">
        <v>158</v>
      </c>
      <c r="C331" s="49"/>
      <c r="D331" s="58">
        <v>2017</v>
      </c>
      <c r="E331" s="34">
        <v>694587613</v>
      </c>
      <c r="F331" s="34">
        <v>470558762</v>
      </c>
      <c r="G331" s="34">
        <v>1345269877.9000001</v>
      </c>
      <c r="H331" s="34">
        <v>0</v>
      </c>
      <c r="I331" s="52">
        <f t="shared" si="20"/>
        <v>2510416252.9000001</v>
      </c>
      <c r="J331" s="51">
        <v>-23375</v>
      </c>
      <c r="K331" s="53">
        <f t="shared" si="21"/>
        <v>2510392877.9000001</v>
      </c>
      <c r="L331" s="34">
        <v>0</v>
      </c>
      <c r="M331" s="63"/>
      <c r="O331" s="35" t="str">
        <f>IF([1]totrevprm!O332="","",[1]totrevprm!O332)</f>
        <v/>
      </c>
      <c r="P331" s="32">
        <v>157557511.73450321</v>
      </c>
      <c r="Q331" s="32">
        <v>36640834.719999999</v>
      </c>
      <c r="V331" s="35"/>
      <c r="W331" s="55"/>
      <c r="X331" s="55"/>
      <c r="Y331" s="55"/>
      <c r="Z331" s="55"/>
    </row>
    <row r="332" spans="1:26">
      <c r="A332" s="71" t="s">
        <v>157</v>
      </c>
      <c r="B332" s="48" t="s">
        <v>158</v>
      </c>
      <c r="C332" s="49"/>
      <c r="D332" s="58">
        <v>2018</v>
      </c>
      <c r="E332" s="34">
        <v>670445833</v>
      </c>
      <c r="F332" s="34">
        <v>493423681</v>
      </c>
      <c r="G332" s="34">
        <v>1412820301</v>
      </c>
      <c r="H332" s="34">
        <v>0</v>
      </c>
      <c r="I332" s="52">
        <f t="shared" si="20"/>
        <v>2576689815</v>
      </c>
      <c r="J332" s="51">
        <v>-47128</v>
      </c>
      <c r="K332" s="53">
        <f t="shared" si="21"/>
        <v>2576642687</v>
      </c>
      <c r="L332" s="57">
        <v>0</v>
      </c>
      <c r="M332" s="63"/>
      <c r="O332" s="35" t="str">
        <f>IF([1]totrevprm!O333="","",[1]totrevprm!O333)</f>
        <v/>
      </c>
      <c r="P332" s="32">
        <v>174501812.87031531</v>
      </c>
      <c r="Q332" s="32">
        <v>35397078</v>
      </c>
      <c r="V332" s="35"/>
      <c r="W332" s="55"/>
      <c r="X332" s="55"/>
      <c r="Y332" s="55"/>
      <c r="Z332" s="55"/>
    </row>
    <row r="333" spans="1:26">
      <c r="A333" s="71" t="s">
        <v>157</v>
      </c>
      <c r="B333" s="48" t="s">
        <v>158</v>
      </c>
      <c r="C333" s="49"/>
      <c r="D333" s="58">
        <v>2019</v>
      </c>
      <c r="E333" s="34">
        <v>653119970</v>
      </c>
      <c r="F333" s="34">
        <v>525600101</v>
      </c>
      <c r="G333" s="34">
        <v>1725703642.9925001</v>
      </c>
      <c r="H333" s="34">
        <v>0</v>
      </c>
      <c r="I333" s="52">
        <f t="shared" si="20"/>
        <v>2904423713.9925003</v>
      </c>
      <c r="J333" s="51">
        <v>-3</v>
      </c>
      <c r="K333" s="53">
        <f t="shared" si="21"/>
        <v>2904423710.9925003</v>
      </c>
      <c r="L333" s="57">
        <v>0</v>
      </c>
      <c r="M333" s="63"/>
      <c r="O333" s="35" t="str">
        <f>IF([1]totrevprm!O334="","",[1]totrevprm!O334)</f>
        <v/>
      </c>
      <c r="P333" s="32">
        <v>168249041.59742749</v>
      </c>
      <c r="Q333" s="32">
        <v>37631530.833898008</v>
      </c>
      <c r="V333" s="35"/>
      <c r="W333" s="55"/>
      <c r="X333" s="55"/>
      <c r="Y333" s="55"/>
      <c r="Z333" s="55"/>
    </row>
    <row r="334" spans="1:26">
      <c r="A334" s="71" t="s">
        <v>157</v>
      </c>
      <c r="B334" s="48" t="s">
        <v>158</v>
      </c>
      <c r="C334" s="49"/>
      <c r="D334" s="58">
        <v>2020</v>
      </c>
      <c r="E334" s="34">
        <v>657339610</v>
      </c>
      <c r="F334" s="34">
        <v>583133211</v>
      </c>
      <c r="G334" s="34">
        <v>1777954388</v>
      </c>
      <c r="H334" s="34">
        <v>0</v>
      </c>
      <c r="I334" s="52">
        <f t="shared" si="20"/>
        <v>3018427209</v>
      </c>
      <c r="J334" s="51">
        <v>-8</v>
      </c>
      <c r="K334" s="53">
        <f t="shared" si="21"/>
        <v>3018427201</v>
      </c>
      <c r="L334" s="57">
        <v>0</v>
      </c>
      <c r="M334" s="63"/>
      <c r="O334" s="35" t="str">
        <f>IF([1]totrevprm!O335="","",[1]totrevprm!O335)</f>
        <v/>
      </c>
      <c r="P334" s="32">
        <v>159781631</v>
      </c>
      <c r="Q334" s="32">
        <v>34555370</v>
      </c>
      <c r="V334" s="35"/>
      <c r="W334" s="55"/>
      <c r="X334" s="55"/>
      <c r="Y334" s="55"/>
      <c r="Z334" s="55"/>
    </row>
    <row r="335" spans="1:26">
      <c r="A335" s="71" t="s">
        <v>157</v>
      </c>
      <c r="B335" s="48" t="s">
        <v>158</v>
      </c>
      <c r="C335" s="49"/>
      <c r="D335" s="58">
        <v>2021</v>
      </c>
      <c r="E335" s="34">
        <v>732028479</v>
      </c>
      <c r="F335" s="34">
        <v>678292734</v>
      </c>
      <c r="G335" s="34">
        <v>1843346478</v>
      </c>
      <c r="H335" s="34">
        <v>0</v>
      </c>
      <c r="I335" s="52">
        <f t="shared" si="20"/>
        <v>3253667691</v>
      </c>
      <c r="J335" s="57">
        <v>-6</v>
      </c>
      <c r="K335" s="53">
        <f t="shared" si="21"/>
        <v>3253667685</v>
      </c>
      <c r="L335" s="57">
        <v>0</v>
      </c>
      <c r="M335" s="63"/>
      <c r="O335" s="35"/>
      <c r="P335" s="32">
        <v>178429021.88</v>
      </c>
      <c r="Q335" s="32">
        <v>35975665</v>
      </c>
      <c r="V335" s="35"/>
      <c r="W335" s="55"/>
      <c r="X335" s="55"/>
      <c r="Y335" s="55"/>
      <c r="Z335" s="55"/>
    </row>
    <row r="336" spans="1:26">
      <c r="A336" s="71" t="s">
        <v>157</v>
      </c>
      <c r="B336" s="48" t="s">
        <v>158</v>
      </c>
      <c r="C336" s="49"/>
      <c r="D336" s="58">
        <v>2022</v>
      </c>
      <c r="E336" s="34">
        <v>781738365</v>
      </c>
      <c r="F336" s="34">
        <v>733062094</v>
      </c>
      <c r="G336" s="34">
        <v>1884180942</v>
      </c>
      <c r="H336" s="34">
        <v>0</v>
      </c>
      <c r="I336" s="52">
        <f t="shared" si="20"/>
        <v>3398981401</v>
      </c>
      <c r="J336" s="57">
        <v>-5639</v>
      </c>
      <c r="K336" s="53">
        <f t="shared" si="21"/>
        <v>3398975762</v>
      </c>
      <c r="L336" s="57">
        <v>0</v>
      </c>
      <c r="M336" s="63"/>
      <c r="O336" s="35"/>
      <c r="P336" s="57">
        <v>198160506</v>
      </c>
      <c r="Q336" s="57">
        <v>36142906</v>
      </c>
      <c r="V336" s="35"/>
      <c r="W336" s="55"/>
      <c r="X336" s="55"/>
      <c r="Y336" s="55"/>
      <c r="Z336" s="55"/>
    </row>
    <row r="337" spans="1:26">
      <c r="A337" s="71" t="s">
        <v>157</v>
      </c>
      <c r="B337" s="48" t="s">
        <v>158</v>
      </c>
      <c r="C337" s="49"/>
      <c r="D337" s="50">
        <v>2023</v>
      </c>
      <c r="E337" s="34">
        <v>768799041</v>
      </c>
      <c r="F337" s="34">
        <v>712252747.80739999</v>
      </c>
      <c r="G337" s="34">
        <v>1959730971.4397001</v>
      </c>
      <c r="H337" s="34">
        <v>0</v>
      </c>
      <c r="I337" s="52">
        <f t="shared" si="20"/>
        <v>3440782760.2470999</v>
      </c>
      <c r="J337" s="57">
        <v>-222535</v>
      </c>
      <c r="K337" s="53">
        <f t="shared" si="21"/>
        <v>3440560225.2470999</v>
      </c>
      <c r="L337" s="34">
        <v>0</v>
      </c>
      <c r="M337" s="63"/>
      <c r="O337" s="35"/>
      <c r="P337" s="57">
        <v>196615359.13999999</v>
      </c>
      <c r="Q337" s="57">
        <v>36552098</v>
      </c>
      <c r="V337" s="35"/>
      <c r="W337" s="55"/>
      <c r="X337" s="55"/>
      <c r="Y337" s="55"/>
      <c r="Z337" s="55"/>
    </row>
    <row r="338" spans="1:26">
      <c r="A338" s="47"/>
      <c r="B338" s="49"/>
      <c r="C338" s="49"/>
      <c r="E338" s="51"/>
      <c r="F338" s="51"/>
      <c r="G338" s="51"/>
      <c r="H338" s="51"/>
      <c r="I338" s="52"/>
      <c r="K338" s="59"/>
      <c r="L338" s="34"/>
      <c r="M338" s="63"/>
      <c r="O338" s="35" t="str">
        <f>IF([1]totrevprm!O339="","",[1]totrevprm!O339)</f>
        <v/>
      </c>
    </row>
    <row r="339" spans="1:26">
      <c r="A339" s="47" t="s">
        <v>20</v>
      </c>
      <c r="B339" s="48" t="s">
        <v>159</v>
      </c>
      <c r="C339" s="49" t="s">
        <v>124</v>
      </c>
      <c r="D339" s="50">
        <v>1988</v>
      </c>
      <c r="E339" s="51">
        <v>2904264606</v>
      </c>
      <c r="F339" s="51">
        <v>2766315166</v>
      </c>
      <c r="G339" s="51">
        <v>4016774828</v>
      </c>
      <c r="H339" s="51">
        <v>0</v>
      </c>
      <c r="I339" s="52">
        <f t="shared" si="20"/>
        <v>9687354600</v>
      </c>
      <c r="J339" s="51">
        <v>-7073682</v>
      </c>
      <c r="K339" s="53">
        <f>SUM(I339:J339)</f>
        <v>9680280918</v>
      </c>
      <c r="L339" s="34">
        <v>0</v>
      </c>
      <c r="M339" s="63"/>
      <c r="O339" s="35" t="str">
        <f>IF([1]totrevprm!O340="","",[1]totrevprm!O340)</f>
        <v/>
      </c>
    </row>
    <row r="340" spans="1:26">
      <c r="A340" s="47" t="s">
        <v>20</v>
      </c>
      <c r="B340" s="48" t="s">
        <v>159</v>
      </c>
      <c r="C340" s="49" t="s">
        <v>125</v>
      </c>
      <c r="D340" s="50">
        <v>1989</v>
      </c>
      <c r="E340" s="51">
        <v>2622317118</v>
      </c>
      <c r="F340" s="51">
        <v>3090286175</v>
      </c>
      <c r="G340" s="51">
        <v>4566724561</v>
      </c>
      <c r="H340" s="51">
        <v>0</v>
      </c>
      <c r="I340" s="52">
        <f t="shared" si="20"/>
        <v>10279327854</v>
      </c>
      <c r="J340" s="51">
        <v>-7819830</v>
      </c>
      <c r="K340" s="53">
        <f t="shared" ref="K340:K374" si="22">SUM(I340:J340)</f>
        <v>10271508024</v>
      </c>
      <c r="L340" s="34">
        <v>0</v>
      </c>
      <c r="M340" s="63"/>
      <c r="O340" s="35" t="str">
        <f>IF([1]totrevprm!O341="","",[1]totrevprm!O341)</f>
        <v/>
      </c>
    </row>
    <row r="341" spans="1:26">
      <c r="A341" s="47" t="s">
        <v>20</v>
      </c>
      <c r="B341" s="48" t="s">
        <v>159</v>
      </c>
      <c r="C341" s="49" t="s">
        <v>125</v>
      </c>
      <c r="D341" s="50">
        <v>1990</v>
      </c>
      <c r="E341" s="51">
        <v>2785056749</v>
      </c>
      <c r="F341" s="51">
        <v>3399675776.1599998</v>
      </c>
      <c r="G341" s="51">
        <v>4910814104</v>
      </c>
      <c r="H341" s="51">
        <v>0</v>
      </c>
      <c r="I341" s="52">
        <f t="shared" si="20"/>
        <v>11095546629.16</v>
      </c>
      <c r="J341" s="51">
        <v>-7322883</v>
      </c>
      <c r="K341" s="53">
        <f t="shared" si="22"/>
        <v>11088223746.16</v>
      </c>
      <c r="L341" s="34">
        <v>0</v>
      </c>
      <c r="M341" s="63"/>
      <c r="O341" s="35" t="str">
        <f>IF([1]totrevprm!O342="","",[1]totrevprm!O342)</f>
        <v/>
      </c>
    </row>
    <row r="342" spans="1:26">
      <c r="A342" s="47" t="s">
        <v>20</v>
      </c>
      <c r="B342" s="48" t="s">
        <v>159</v>
      </c>
      <c r="C342" s="49" t="s">
        <v>125</v>
      </c>
      <c r="D342" s="50">
        <v>1991</v>
      </c>
      <c r="E342" s="51">
        <v>3018214798</v>
      </c>
      <c r="F342" s="51">
        <v>3260602915</v>
      </c>
      <c r="G342" s="51">
        <v>4824686085</v>
      </c>
      <c r="H342" s="51">
        <v>0</v>
      </c>
      <c r="I342" s="52">
        <f t="shared" si="20"/>
        <v>11103503798</v>
      </c>
      <c r="J342" s="51">
        <v>-67500517</v>
      </c>
      <c r="K342" s="53">
        <f t="shared" si="22"/>
        <v>11036003281</v>
      </c>
      <c r="L342" s="34">
        <v>0</v>
      </c>
      <c r="M342" s="63"/>
      <c r="O342" s="35" t="str">
        <f>IF([1]totrevprm!O343="","",[1]totrevprm!O343)</f>
        <v/>
      </c>
    </row>
    <row r="343" spans="1:26">
      <c r="A343" s="47" t="s">
        <v>20</v>
      </c>
      <c r="B343" s="48" t="s">
        <v>159</v>
      </c>
      <c r="C343" s="49" t="s">
        <v>125</v>
      </c>
      <c r="D343" s="50">
        <v>1992</v>
      </c>
      <c r="E343" s="51">
        <v>3162112541</v>
      </c>
      <c r="F343" s="51">
        <v>3336448588.6399999</v>
      </c>
      <c r="G343" s="51">
        <v>5037561670</v>
      </c>
      <c r="H343" s="51">
        <v>0</v>
      </c>
      <c r="I343" s="52">
        <f t="shared" si="20"/>
        <v>11536122799.639999</v>
      </c>
      <c r="J343" s="51">
        <v>-3520149</v>
      </c>
      <c r="K343" s="53">
        <f t="shared" si="22"/>
        <v>11532602650.639999</v>
      </c>
      <c r="L343" s="34">
        <v>0</v>
      </c>
      <c r="M343" s="63"/>
      <c r="O343" s="35" t="str">
        <f>IF([1]totrevprm!O344="","",[1]totrevprm!O344)</f>
        <v/>
      </c>
    </row>
    <row r="344" spans="1:26">
      <c r="A344" s="47" t="s">
        <v>20</v>
      </c>
      <c r="B344" s="48" t="s">
        <v>159</v>
      </c>
      <c r="C344" s="49" t="s">
        <v>125</v>
      </c>
      <c r="D344" s="50">
        <v>1993</v>
      </c>
      <c r="E344" s="51">
        <v>3409968139</v>
      </c>
      <c r="F344" s="51">
        <v>2977923343</v>
      </c>
      <c r="G344" s="51">
        <v>5262005332</v>
      </c>
      <c r="H344" s="51">
        <v>0</v>
      </c>
      <c r="I344" s="52">
        <f t="shared" si="20"/>
        <v>11649896814</v>
      </c>
      <c r="J344" s="51">
        <v>-148684</v>
      </c>
      <c r="K344" s="53">
        <f t="shared" si="22"/>
        <v>11649748130</v>
      </c>
      <c r="L344" s="34">
        <v>0</v>
      </c>
      <c r="M344" s="63"/>
      <c r="O344" s="35" t="str">
        <f>IF([1]totrevprm!O345="","",[1]totrevprm!O345)</f>
        <v/>
      </c>
    </row>
    <row r="345" spans="1:26">
      <c r="A345" s="47" t="s">
        <v>20</v>
      </c>
      <c r="B345" s="48" t="s">
        <v>159</v>
      </c>
      <c r="C345" s="49" t="s">
        <v>125</v>
      </c>
      <c r="D345" s="50">
        <v>1994</v>
      </c>
      <c r="E345" s="51">
        <v>3715944861</v>
      </c>
      <c r="F345" s="51">
        <v>3650195195</v>
      </c>
      <c r="G345" s="51">
        <v>5365881056</v>
      </c>
      <c r="H345" s="51">
        <v>0</v>
      </c>
      <c r="I345" s="52">
        <f t="shared" si="20"/>
        <v>12732021112</v>
      </c>
      <c r="J345" s="51">
        <v>-35296063</v>
      </c>
      <c r="K345" s="53">
        <f t="shared" si="22"/>
        <v>12696725049</v>
      </c>
      <c r="L345" s="34">
        <v>0</v>
      </c>
      <c r="M345" s="63"/>
      <c r="O345" s="35" t="str">
        <f>IF([1]totrevprm!O346="","",[1]totrevprm!O346)</f>
        <v/>
      </c>
    </row>
    <row r="346" spans="1:26">
      <c r="A346" s="47" t="s">
        <v>20</v>
      </c>
      <c r="B346" s="48" t="s">
        <v>159</v>
      </c>
      <c r="C346" s="49" t="s">
        <v>125</v>
      </c>
      <c r="D346" s="50">
        <v>1995</v>
      </c>
      <c r="E346" s="51">
        <v>4287121478</v>
      </c>
      <c r="F346" s="51">
        <v>3533068915</v>
      </c>
      <c r="G346" s="51">
        <v>5524451760</v>
      </c>
      <c r="H346" s="51">
        <v>0</v>
      </c>
      <c r="I346" s="52">
        <f t="shared" si="20"/>
        <v>13344642153</v>
      </c>
      <c r="J346" s="51">
        <v>-60929235</v>
      </c>
      <c r="K346" s="53">
        <f t="shared" si="22"/>
        <v>13283712918</v>
      </c>
      <c r="L346" s="34">
        <v>0</v>
      </c>
      <c r="M346" s="63"/>
      <c r="O346" s="35" t="str">
        <f>IF([1]totrevprm!O347="","",[1]totrevprm!O347)</f>
        <v/>
      </c>
    </row>
    <row r="347" spans="1:26">
      <c r="A347" s="47" t="s">
        <v>20</v>
      </c>
      <c r="B347" s="48" t="s">
        <v>159</v>
      </c>
      <c r="C347" s="49" t="s">
        <v>125</v>
      </c>
      <c r="D347" s="50">
        <v>1996</v>
      </c>
      <c r="E347" s="51">
        <v>4054776472</v>
      </c>
      <c r="F347" s="51">
        <v>3336938386</v>
      </c>
      <c r="G347" s="51">
        <v>5511083411</v>
      </c>
      <c r="H347" s="51">
        <v>0</v>
      </c>
      <c r="I347" s="52">
        <f t="shared" si="20"/>
        <v>12902798269</v>
      </c>
      <c r="J347" s="51">
        <v>-376557</v>
      </c>
      <c r="K347" s="53">
        <f t="shared" si="22"/>
        <v>12902421712</v>
      </c>
      <c r="L347" s="34">
        <v>0</v>
      </c>
      <c r="M347" s="63"/>
      <c r="O347" s="35" t="str">
        <f>IF([1]totrevprm!O348="","",[1]totrevprm!O348)</f>
        <v/>
      </c>
    </row>
    <row r="348" spans="1:26">
      <c r="A348" s="47" t="s">
        <v>20</v>
      </c>
      <c r="B348" s="48" t="s">
        <v>159</v>
      </c>
      <c r="C348" s="49" t="s">
        <v>125</v>
      </c>
      <c r="D348" s="50">
        <v>1997</v>
      </c>
      <c r="E348" s="51">
        <v>4280528455</v>
      </c>
      <c r="F348" s="51">
        <v>3709224961</v>
      </c>
      <c r="G348" s="51">
        <v>5430501418</v>
      </c>
      <c r="H348" s="51">
        <v>0</v>
      </c>
      <c r="I348" s="52">
        <f t="shared" si="20"/>
        <v>13420254834</v>
      </c>
      <c r="J348" s="51">
        <v>-1572521</v>
      </c>
      <c r="K348" s="53">
        <f t="shared" si="22"/>
        <v>13418682313</v>
      </c>
      <c r="L348" s="34">
        <v>0</v>
      </c>
      <c r="M348" s="63"/>
      <c r="O348" s="35" t="str">
        <f>IF([1]totrevprm!O349="","",[1]totrevprm!O349)</f>
        <v/>
      </c>
    </row>
    <row r="349" spans="1:26">
      <c r="A349" s="47" t="s">
        <v>20</v>
      </c>
      <c r="B349" s="48" t="s">
        <v>159</v>
      </c>
      <c r="C349" s="49" t="s">
        <v>125</v>
      </c>
      <c r="D349" s="50">
        <v>1998</v>
      </c>
      <c r="E349" s="51">
        <v>4277963293</v>
      </c>
      <c r="F349" s="51">
        <v>3707410535</v>
      </c>
      <c r="G349" s="51">
        <v>5537143929</v>
      </c>
      <c r="H349" s="51">
        <v>0</v>
      </c>
      <c r="I349" s="52">
        <f t="shared" si="20"/>
        <v>13522517757</v>
      </c>
      <c r="J349" s="51">
        <v>-8123806</v>
      </c>
      <c r="K349" s="53">
        <f t="shared" si="22"/>
        <v>13514393951</v>
      </c>
      <c r="L349" s="34">
        <v>0</v>
      </c>
      <c r="M349" s="63"/>
      <c r="O349" s="35" t="str">
        <f>IF([1]totrevprm!O350="","",[1]totrevprm!O350)</f>
        <v/>
      </c>
    </row>
    <row r="350" spans="1:26">
      <c r="A350" s="47" t="s">
        <v>20</v>
      </c>
      <c r="B350" s="48" t="s">
        <v>159</v>
      </c>
      <c r="C350" s="49" t="s">
        <v>125</v>
      </c>
      <c r="D350" s="50">
        <v>1999</v>
      </c>
      <c r="E350" s="51">
        <v>4145941046</v>
      </c>
      <c r="F350" s="51">
        <v>5013620199</v>
      </c>
      <c r="G350" s="51">
        <v>5741068706</v>
      </c>
      <c r="H350" s="51">
        <v>0</v>
      </c>
      <c r="I350" s="52">
        <f t="shared" si="20"/>
        <v>14900629951</v>
      </c>
      <c r="J350" s="51">
        <v>-19035</v>
      </c>
      <c r="K350" s="53">
        <f t="shared" si="22"/>
        <v>14900610916</v>
      </c>
      <c r="L350" s="34">
        <v>0</v>
      </c>
      <c r="M350" s="63"/>
      <c r="O350" s="35" t="str">
        <f>IF([1]totrevprm!O351="","",[1]totrevprm!O351)</f>
        <v/>
      </c>
    </row>
    <row r="351" spans="1:26">
      <c r="A351" s="47" t="s">
        <v>20</v>
      </c>
      <c r="B351" s="48" t="s">
        <v>159</v>
      </c>
      <c r="C351" s="49" t="s">
        <v>125</v>
      </c>
      <c r="D351" s="50">
        <v>2000</v>
      </c>
      <c r="E351" s="51">
        <v>4328405879</v>
      </c>
      <c r="F351" s="51">
        <v>5902011296</v>
      </c>
      <c r="G351" s="51">
        <v>6043302610</v>
      </c>
      <c r="H351" s="51">
        <v>0</v>
      </c>
      <c r="I351" s="52">
        <f t="shared" si="20"/>
        <v>16273719785</v>
      </c>
      <c r="J351" s="51">
        <v>-6840884</v>
      </c>
      <c r="K351" s="53">
        <f t="shared" si="22"/>
        <v>16266878901</v>
      </c>
      <c r="L351" s="34">
        <v>0</v>
      </c>
      <c r="M351" s="63"/>
      <c r="O351" s="35" t="str">
        <f>IF([1]totrevprm!O352="","",[1]totrevprm!O352)</f>
        <v/>
      </c>
      <c r="V351" s="35" t="s">
        <v>159</v>
      </c>
      <c r="W351" s="55">
        <v>3929057</v>
      </c>
      <c r="X351" s="55">
        <v>97590591</v>
      </c>
      <c r="Y351" s="55">
        <v>54115449</v>
      </c>
      <c r="Z351" s="55">
        <v>0</v>
      </c>
    </row>
    <row r="352" spans="1:26">
      <c r="A352" s="47" t="s">
        <v>20</v>
      </c>
      <c r="B352" s="48" t="s">
        <v>159</v>
      </c>
      <c r="C352" s="49" t="s">
        <v>125</v>
      </c>
      <c r="D352" s="50">
        <v>2001</v>
      </c>
      <c r="E352" s="51">
        <v>4556230821</v>
      </c>
      <c r="F352" s="51">
        <v>8535906409</v>
      </c>
      <c r="G352" s="51">
        <v>6691943712</v>
      </c>
      <c r="H352" s="51">
        <v>0</v>
      </c>
      <c r="I352" s="52">
        <f t="shared" si="20"/>
        <v>19784080942</v>
      </c>
      <c r="J352" s="51">
        <v>-6570745</v>
      </c>
      <c r="K352" s="53">
        <f t="shared" si="22"/>
        <v>19777510197</v>
      </c>
      <c r="L352" s="34">
        <v>0</v>
      </c>
      <c r="M352" s="63"/>
      <c r="O352" s="35" t="str">
        <f>IF([1]totrevprm!O353="","",[1]totrevprm!O353)</f>
        <v/>
      </c>
      <c r="V352" s="35"/>
      <c r="W352" s="55"/>
      <c r="X352" s="55"/>
      <c r="Y352" s="55"/>
      <c r="Z352" s="55"/>
    </row>
    <row r="353" spans="1:26">
      <c r="A353" s="47" t="s">
        <v>20</v>
      </c>
      <c r="B353" s="48" t="s">
        <v>159</v>
      </c>
      <c r="C353" s="49" t="s">
        <v>125</v>
      </c>
      <c r="D353" s="50">
        <v>2002</v>
      </c>
      <c r="E353" s="51">
        <v>4722240139</v>
      </c>
      <c r="F353" s="51">
        <v>12062139569</v>
      </c>
      <c r="G353" s="51">
        <v>7128916882</v>
      </c>
      <c r="H353" s="51">
        <v>0</v>
      </c>
      <c r="I353" s="52">
        <f t="shared" si="20"/>
        <v>23913296590</v>
      </c>
      <c r="J353" s="51">
        <v>-554604</v>
      </c>
      <c r="K353" s="53">
        <f t="shared" si="22"/>
        <v>23912741986</v>
      </c>
      <c r="L353" s="34">
        <v>0</v>
      </c>
      <c r="M353" s="63"/>
      <c r="O353" s="35" t="str">
        <f>IF([1]totrevprm!O354="","",[1]totrevprm!O354)</f>
        <v/>
      </c>
      <c r="V353" s="35"/>
      <c r="W353" s="55"/>
      <c r="X353" s="55"/>
      <c r="Y353" s="55"/>
      <c r="Z353" s="55"/>
    </row>
    <row r="354" spans="1:26">
      <c r="A354" s="47" t="s">
        <v>20</v>
      </c>
      <c r="B354" s="48" t="s">
        <v>159</v>
      </c>
      <c r="C354" s="49" t="s">
        <v>125</v>
      </c>
      <c r="D354" s="50">
        <v>2003</v>
      </c>
      <c r="E354" s="56">
        <v>5134646920</v>
      </c>
      <c r="F354" s="56">
        <v>11338322377</v>
      </c>
      <c r="G354" s="56">
        <v>7680083229</v>
      </c>
      <c r="H354" s="51">
        <v>0</v>
      </c>
      <c r="I354" s="52">
        <f t="shared" si="20"/>
        <v>24153052526</v>
      </c>
      <c r="J354" s="51">
        <v>-1006</v>
      </c>
      <c r="K354" s="53">
        <f t="shared" si="22"/>
        <v>24153051520</v>
      </c>
      <c r="L354" s="34">
        <v>0</v>
      </c>
      <c r="M354" s="63"/>
      <c r="O354" s="35" t="str">
        <f>IF([1]totrevprm!O355="","",[1]totrevprm!O355)</f>
        <v/>
      </c>
      <c r="V354" s="35"/>
      <c r="W354" s="55"/>
      <c r="X354" s="55"/>
      <c r="Y354" s="55"/>
      <c r="Z354" s="55"/>
    </row>
    <row r="355" spans="1:26">
      <c r="A355" s="47" t="s">
        <v>20</v>
      </c>
      <c r="B355" s="48" t="s">
        <v>159</v>
      </c>
      <c r="C355" s="49" t="s">
        <v>125</v>
      </c>
      <c r="D355" s="50">
        <v>2004</v>
      </c>
      <c r="E355" s="56">
        <v>5619245870</v>
      </c>
      <c r="F355" s="56">
        <v>8878815674</v>
      </c>
      <c r="G355" s="56">
        <v>8589728379</v>
      </c>
      <c r="H355" s="51">
        <v>0</v>
      </c>
      <c r="I355" s="52">
        <f t="shared" si="20"/>
        <v>23087789923</v>
      </c>
      <c r="J355" s="51">
        <v>-4926090</v>
      </c>
      <c r="K355" s="53">
        <f t="shared" si="22"/>
        <v>23082863833</v>
      </c>
      <c r="L355" s="34">
        <v>0</v>
      </c>
      <c r="M355" s="63"/>
      <c r="O355" s="35" t="str">
        <f>IF([1]totrevprm!O356="","",[1]totrevprm!O356)</f>
        <v/>
      </c>
      <c r="V355" s="35"/>
      <c r="W355" s="55"/>
      <c r="X355" s="55"/>
      <c r="Y355" s="55"/>
      <c r="Z355" s="55"/>
    </row>
    <row r="356" spans="1:26">
      <c r="A356" s="47" t="s">
        <v>20</v>
      </c>
      <c r="B356" s="48" t="s">
        <v>159</v>
      </c>
      <c r="C356" s="49"/>
      <c r="D356" s="50">
        <v>2005</v>
      </c>
      <c r="E356" s="56">
        <v>5896022804</v>
      </c>
      <c r="F356" s="56">
        <v>7607281653</v>
      </c>
      <c r="G356" s="56">
        <v>9941072388.2799892</v>
      </c>
      <c r="H356" s="51">
        <v>0</v>
      </c>
      <c r="I356" s="52">
        <f t="shared" si="20"/>
        <v>23444376845.279991</v>
      </c>
      <c r="J356" s="51">
        <v>-108777</v>
      </c>
      <c r="K356" s="53">
        <f t="shared" si="22"/>
        <v>23444268068.279991</v>
      </c>
      <c r="L356" s="34">
        <v>0</v>
      </c>
      <c r="M356" s="63"/>
      <c r="O356" s="35" t="str">
        <f>IF([1]totrevprm!O357="","",[1]totrevprm!O357)</f>
        <v/>
      </c>
      <c r="V356" s="35"/>
      <c r="W356" s="55"/>
      <c r="X356" s="55"/>
      <c r="Y356" s="55"/>
      <c r="Z356" s="55"/>
    </row>
    <row r="357" spans="1:26">
      <c r="A357" s="47" t="s">
        <v>20</v>
      </c>
      <c r="B357" s="48" t="s">
        <v>159</v>
      </c>
      <c r="C357" s="49"/>
      <c r="D357" s="50">
        <v>2006</v>
      </c>
      <c r="E357" s="34">
        <v>6477413628</v>
      </c>
      <c r="F357" s="34">
        <v>8236527265</v>
      </c>
      <c r="G357" s="34">
        <v>10959160794</v>
      </c>
      <c r="H357" s="51">
        <v>0</v>
      </c>
      <c r="I357" s="52">
        <f t="shared" si="20"/>
        <v>25673101687</v>
      </c>
      <c r="J357" s="51">
        <v>-12334098</v>
      </c>
      <c r="K357" s="53">
        <f t="shared" si="22"/>
        <v>25660767589</v>
      </c>
      <c r="L357" s="34">
        <v>0</v>
      </c>
      <c r="M357" s="63"/>
      <c r="O357" s="35" t="str">
        <f>IF([1]totrevprm!O358="","",[1]totrevprm!O358)</f>
        <v/>
      </c>
      <c r="V357" s="35"/>
      <c r="W357" s="55"/>
      <c r="X357" s="55"/>
      <c r="Y357" s="55"/>
      <c r="Z357" s="55"/>
    </row>
    <row r="358" spans="1:26">
      <c r="A358" s="47" t="s">
        <v>20</v>
      </c>
      <c r="B358" s="48" t="s">
        <v>159</v>
      </c>
      <c r="C358" s="49"/>
      <c r="D358" s="50">
        <v>2007</v>
      </c>
      <c r="E358" s="34">
        <v>6737841562</v>
      </c>
      <c r="F358" s="34">
        <v>9503241605</v>
      </c>
      <c r="G358" s="34">
        <v>14723125905</v>
      </c>
      <c r="H358" s="51">
        <v>0</v>
      </c>
      <c r="I358" s="52">
        <f t="shared" si="20"/>
        <v>30964209072</v>
      </c>
      <c r="J358" s="51">
        <v>-2</v>
      </c>
      <c r="K358" s="53">
        <f t="shared" si="22"/>
        <v>30964209070</v>
      </c>
      <c r="L358" s="34">
        <v>0</v>
      </c>
      <c r="M358" s="63"/>
      <c r="O358" s="35" t="str">
        <f>IF([1]totrevprm!O359="","",[1]totrevprm!O359)</f>
        <v/>
      </c>
      <c r="V358" s="35"/>
      <c r="W358" s="55"/>
      <c r="X358" s="55"/>
      <c r="Y358" s="55"/>
      <c r="Z358" s="55"/>
    </row>
    <row r="359" spans="1:26">
      <c r="A359" s="47" t="s">
        <v>20</v>
      </c>
      <c r="B359" s="48" t="s">
        <v>159</v>
      </c>
      <c r="C359" s="49"/>
      <c r="D359" s="50">
        <v>2008</v>
      </c>
      <c r="E359" s="34">
        <v>6902676520</v>
      </c>
      <c r="F359" s="34">
        <v>13498259765</v>
      </c>
      <c r="G359" s="34">
        <v>15399410273</v>
      </c>
      <c r="H359" s="51">
        <v>0</v>
      </c>
      <c r="I359" s="52">
        <f t="shared" si="20"/>
        <v>35800346558</v>
      </c>
      <c r="J359" s="51">
        <v>-41109</v>
      </c>
      <c r="K359" s="53">
        <f t="shared" si="22"/>
        <v>35800305449</v>
      </c>
      <c r="L359" s="34">
        <v>0</v>
      </c>
      <c r="M359" s="63"/>
      <c r="O359" s="35" t="str">
        <f>IF([1]totrevprm!O360="","",[1]totrevprm!O360)</f>
        <v/>
      </c>
      <c r="V359" s="35"/>
      <c r="W359" s="55"/>
      <c r="X359" s="55"/>
      <c r="Y359" s="55"/>
      <c r="Z359" s="55"/>
    </row>
    <row r="360" spans="1:26">
      <c r="A360" s="47" t="s">
        <v>20</v>
      </c>
      <c r="B360" s="48" t="s">
        <v>159</v>
      </c>
      <c r="C360" s="49"/>
      <c r="D360" s="50">
        <v>2009</v>
      </c>
      <c r="E360" s="34">
        <v>6999870075</v>
      </c>
      <c r="F360" s="34">
        <v>13125370809</v>
      </c>
      <c r="G360" s="34">
        <v>15565154033</v>
      </c>
      <c r="H360" s="51">
        <v>0</v>
      </c>
      <c r="I360" s="52">
        <f t="shared" si="20"/>
        <v>35690394917</v>
      </c>
      <c r="J360" s="51">
        <v>-6694</v>
      </c>
      <c r="K360" s="53">
        <f t="shared" si="22"/>
        <v>35690388223</v>
      </c>
      <c r="L360" s="34">
        <v>0</v>
      </c>
      <c r="M360" s="63"/>
      <c r="O360" s="35" t="str">
        <f>IF([1]totrevprm!O361="","",[1]totrevprm!O361)</f>
        <v/>
      </c>
      <c r="V360" s="35"/>
      <c r="W360" s="55"/>
      <c r="X360" s="55"/>
      <c r="Y360" s="55"/>
      <c r="Z360" s="55"/>
    </row>
    <row r="361" spans="1:26">
      <c r="A361" s="47" t="s">
        <v>20</v>
      </c>
      <c r="B361" s="48" t="s">
        <v>159</v>
      </c>
      <c r="C361" s="49"/>
      <c r="D361" s="50">
        <v>2010</v>
      </c>
      <c r="E361" s="34">
        <v>7258349178</v>
      </c>
      <c r="F361" s="34">
        <v>11073309892</v>
      </c>
      <c r="G361" s="34">
        <v>16019974112</v>
      </c>
      <c r="H361" s="51">
        <v>0</v>
      </c>
      <c r="I361" s="52">
        <f t="shared" si="20"/>
        <v>34351633182</v>
      </c>
      <c r="J361" s="51">
        <v>-24284</v>
      </c>
      <c r="K361" s="53">
        <f t="shared" si="22"/>
        <v>34351608898</v>
      </c>
      <c r="L361" s="34">
        <v>0</v>
      </c>
      <c r="M361" s="63"/>
      <c r="O361" s="35" t="str">
        <f>IF([1]totrevprm!O362="","",[1]totrevprm!O362)</f>
        <v/>
      </c>
      <c r="V361" s="35"/>
      <c r="W361" s="55"/>
      <c r="X361" s="55"/>
      <c r="Y361" s="55"/>
      <c r="Z361" s="55"/>
    </row>
    <row r="362" spans="1:26">
      <c r="A362" s="47" t="s">
        <v>20</v>
      </c>
      <c r="B362" s="48" t="s">
        <v>159</v>
      </c>
      <c r="C362" s="49"/>
      <c r="D362" s="50">
        <v>2011</v>
      </c>
      <c r="E362" s="34">
        <v>7532542724</v>
      </c>
      <c r="F362" s="34">
        <v>10744644453</v>
      </c>
      <c r="G362" s="34">
        <v>16012672883.950001</v>
      </c>
      <c r="H362" s="51">
        <v>0</v>
      </c>
      <c r="I362" s="52">
        <f t="shared" si="20"/>
        <v>34289860060.950001</v>
      </c>
      <c r="J362" s="51">
        <v>-533170</v>
      </c>
      <c r="K362" s="53">
        <f t="shared" si="22"/>
        <v>34289326890.950001</v>
      </c>
      <c r="L362" s="34">
        <v>0</v>
      </c>
      <c r="M362" s="63"/>
      <c r="O362" s="35" t="str">
        <f>IF([1]totrevprm!O363="","",[1]totrevprm!O363)</f>
        <v/>
      </c>
      <c r="V362" s="35"/>
      <c r="W362" s="55"/>
      <c r="X362" s="55"/>
      <c r="Y362" s="55"/>
      <c r="Z362" s="55"/>
    </row>
    <row r="363" spans="1:26">
      <c r="A363" s="47" t="s">
        <v>20</v>
      </c>
      <c r="B363" s="48" t="s">
        <v>159</v>
      </c>
      <c r="C363" s="49"/>
      <c r="D363" s="50">
        <v>2012</v>
      </c>
      <c r="E363" s="34">
        <v>7825022377</v>
      </c>
      <c r="F363" s="34">
        <v>13111423767</v>
      </c>
      <c r="G363" s="34">
        <v>14295540155</v>
      </c>
      <c r="H363" s="51">
        <v>0</v>
      </c>
      <c r="I363" s="52">
        <f t="shared" si="20"/>
        <v>35231986299</v>
      </c>
      <c r="J363" s="51">
        <v>-3779</v>
      </c>
      <c r="K363" s="53">
        <f t="shared" si="22"/>
        <v>35231982520</v>
      </c>
      <c r="L363" s="34">
        <v>0</v>
      </c>
      <c r="M363" s="63"/>
      <c r="O363" s="35" t="str">
        <f>IF([1]totrevprm!O364="","",[1]totrevprm!O364)</f>
        <v/>
      </c>
      <c r="V363" s="35"/>
      <c r="W363" s="55"/>
      <c r="X363" s="55"/>
      <c r="Y363" s="55"/>
      <c r="Z363" s="55"/>
    </row>
    <row r="364" spans="1:26">
      <c r="A364" s="47" t="s">
        <v>20</v>
      </c>
      <c r="B364" s="48" t="s">
        <v>159</v>
      </c>
      <c r="C364" s="49"/>
      <c r="D364" s="50">
        <v>2013</v>
      </c>
      <c r="E364" s="34">
        <v>7908130067</v>
      </c>
      <c r="F364" s="34">
        <v>11167755761</v>
      </c>
      <c r="G364" s="34">
        <v>13725596130</v>
      </c>
      <c r="H364" s="51">
        <v>0</v>
      </c>
      <c r="I364" s="52">
        <f t="shared" ref="I364:I427" si="23">SUM(E364:H364)</f>
        <v>32801481958</v>
      </c>
      <c r="J364" s="51">
        <v>-499768</v>
      </c>
      <c r="K364" s="53">
        <f t="shared" si="22"/>
        <v>32800982190</v>
      </c>
      <c r="L364" s="34">
        <v>0</v>
      </c>
      <c r="M364" s="63"/>
      <c r="O364" s="35" t="str">
        <f>IF([1]totrevprm!O365="","",[1]totrevprm!O365)</f>
        <v/>
      </c>
      <c r="V364" s="35"/>
      <c r="W364" s="55"/>
      <c r="X364" s="55"/>
      <c r="Y364" s="55"/>
      <c r="Z364" s="55"/>
    </row>
    <row r="365" spans="1:26">
      <c r="A365" s="47" t="s">
        <v>20</v>
      </c>
      <c r="B365" s="48" t="s">
        <v>159</v>
      </c>
      <c r="C365" s="49"/>
      <c r="D365" s="58">
        <v>2014</v>
      </c>
      <c r="E365" s="34">
        <v>8148702937</v>
      </c>
      <c r="F365" s="34">
        <v>12262895711</v>
      </c>
      <c r="G365" s="34">
        <v>15280959381.98</v>
      </c>
      <c r="H365" s="34">
        <v>0</v>
      </c>
      <c r="I365" s="52">
        <f t="shared" si="23"/>
        <v>35692558029.979996</v>
      </c>
      <c r="J365" s="51">
        <v>-388109</v>
      </c>
      <c r="K365" s="53">
        <f t="shared" si="22"/>
        <v>35692169920.979996</v>
      </c>
      <c r="L365" s="34">
        <v>0</v>
      </c>
      <c r="M365" s="63"/>
      <c r="O365" s="35" t="str">
        <f>IF([1]totrevprm!O366="","",[1]totrevprm!O366)</f>
        <v/>
      </c>
      <c r="V365" s="35"/>
      <c r="W365" s="55"/>
      <c r="X365" s="55"/>
      <c r="Y365" s="55"/>
      <c r="Z365" s="55"/>
    </row>
    <row r="366" spans="1:26">
      <c r="A366" s="47" t="s">
        <v>20</v>
      </c>
      <c r="B366" s="48" t="s">
        <v>159</v>
      </c>
      <c r="C366" s="49"/>
      <c r="D366" s="58">
        <v>2015</v>
      </c>
      <c r="E366" s="34">
        <v>8605260060</v>
      </c>
      <c r="F366" s="34">
        <v>13676689759</v>
      </c>
      <c r="G366" s="34">
        <v>16086129162</v>
      </c>
      <c r="H366" s="34">
        <v>0</v>
      </c>
      <c r="I366" s="52">
        <f t="shared" si="23"/>
        <v>38368078981</v>
      </c>
      <c r="J366" s="51">
        <v>-223193</v>
      </c>
      <c r="K366" s="53">
        <f t="shared" si="22"/>
        <v>38367855788</v>
      </c>
      <c r="L366" s="34">
        <v>0</v>
      </c>
      <c r="M366" s="63"/>
      <c r="O366" s="35" t="str">
        <f>IF([1]totrevprm!O367="","",[1]totrevprm!O367)</f>
        <v/>
      </c>
      <c r="P366" s="32">
        <v>1311678073.5461662</v>
      </c>
      <c r="Q366" s="32">
        <v>662127772.36492538</v>
      </c>
      <c r="V366" s="35"/>
      <c r="W366" s="55"/>
      <c r="X366" s="55"/>
      <c r="Y366" s="55"/>
      <c r="Z366" s="55"/>
    </row>
    <row r="367" spans="1:26">
      <c r="A367" s="47" t="s">
        <v>20</v>
      </c>
      <c r="B367" s="48" t="s">
        <v>159</v>
      </c>
      <c r="C367" s="49"/>
      <c r="D367" s="58">
        <v>2016</v>
      </c>
      <c r="E367" s="34">
        <v>9063076811</v>
      </c>
      <c r="F367" s="34">
        <v>14836143334</v>
      </c>
      <c r="G367" s="34">
        <v>16576886331</v>
      </c>
      <c r="H367" s="34">
        <v>0</v>
      </c>
      <c r="I367" s="52">
        <f t="shared" si="23"/>
        <v>40476106476</v>
      </c>
      <c r="J367" s="51">
        <v>-42827</v>
      </c>
      <c r="K367" s="53">
        <f t="shared" si="22"/>
        <v>40476063649</v>
      </c>
      <c r="L367" s="34">
        <v>0</v>
      </c>
      <c r="M367" s="63"/>
      <c r="O367" s="35" t="str">
        <f>IF([1]totrevprm!O368="","",[1]totrevprm!O368)</f>
        <v/>
      </c>
      <c r="P367" s="32">
        <v>1391556823.6049004</v>
      </c>
      <c r="Q367" s="32">
        <v>666553455.18015039</v>
      </c>
      <c r="V367" s="35"/>
      <c r="W367" s="55"/>
      <c r="X367" s="55"/>
      <c r="Y367" s="55"/>
      <c r="Z367" s="55"/>
    </row>
    <row r="368" spans="1:26">
      <c r="A368" s="47" t="s">
        <v>20</v>
      </c>
      <c r="B368" s="48" t="s">
        <v>159</v>
      </c>
      <c r="C368" s="49"/>
      <c r="D368" s="58">
        <v>2017</v>
      </c>
      <c r="E368" s="34">
        <v>9426316098</v>
      </c>
      <c r="F368" s="34">
        <v>14556727092</v>
      </c>
      <c r="G368" s="34">
        <v>18105143020.93</v>
      </c>
      <c r="H368" s="34">
        <v>0</v>
      </c>
      <c r="I368" s="52">
        <f t="shared" si="23"/>
        <v>42088186210.93</v>
      </c>
      <c r="J368" s="51">
        <v>-135202</v>
      </c>
      <c r="K368" s="53">
        <f t="shared" si="22"/>
        <v>42088051008.93</v>
      </c>
      <c r="L368" s="34">
        <v>0</v>
      </c>
      <c r="M368" s="63"/>
      <c r="O368" s="35" t="str">
        <f>IF([1]totrevprm!O369="","",[1]totrevprm!O369)</f>
        <v/>
      </c>
      <c r="P368" s="32">
        <v>1481795309.2928731</v>
      </c>
      <c r="Q368" s="32">
        <v>680447603.09023619</v>
      </c>
      <c r="V368" s="35"/>
      <c r="W368" s="55"/>
      <c r="X368" s="55"/>
      <c r="Y368" s="55"/>
      <c r="Z368" s="55"/>
    </row>
    <row r="369" spans="1:26">
      <c r="A369" s="47" t="s">
        <v>20</v>
      </c>
      <c r="B369" s="48" t="s">
        <v>159</v>
      </c>
      <c r="C369" s="49"/>
      <c r="D369" s="58">
        <v>2018</v>
      </c>
      <c r="E369" s="34">
        <v>9482791750</v>
      </c>
      <c r="F369" s="34">
        <v>16822865202</v>
      </c>
      <c r="G369" s="34">
        <v>20800801687</v>
      </c>
      <c r="H369" s="34">
        <v>0</v>
      </c>
      <c r="I369" s="52">
        <f t="shared" si="23"/>
        <v>47106458639</v>
      </c>
      <c r="J369" s="51">
        <v>-15964</v>
      </c>
      <c r="K369" s="53">
        <f t="shared" si="22"/>
        <v>47106442675</v>
      </c>
      <c r="L369" s="57">
        <v>0</v>
      </c>
      <c r="M369" s="63"/>
      <c r="O369" s="35" t="str">
        <f>IF([1]totrevprm!O370="","",[1]totrevprm!O370)</f>
        <v/>
      </c>
      <c r="P369" s="32">
        <v>1524462852.1269</v>
      </c>
      <c r="Q369" s="32">
        <v>673576875.23355353</v>
      </c>
      <c r="V369" s="35"/>
      <c r="W369" s="55"/>
      <c r="X369" s="55"/>
      <c r="Y369" s="55"/>
      <c r="Z369" s="55"/>
    </row>
    <row r="370" spans="1:26">
      <c r="A370" s="47" t="s">
        <v>20</v>
      </c>
      <c r="B370" s="48" t="s">
        <v>159</v>
      </c>
      <c r="C370" s="49"/>
      <c r="D370" s="58">
        <v>2019</v>
      </c>
      <c r="E370" s="34">
        <v>10294840353</v>
      </c>
      <c r="F370" s="34">
        <v>17671506776</v>
      </c>
      <c r="G370" s="34">
        <v>22416945054.3563</v>
      </c>
      <c r="H370" s="34">
        <v>0</v>
      </c>
      <c r="I370" s="52">
        <f t="shared" si="23"/>
        <v>50383292183.3563</v>
      </c>
      <c r="J370" s="51">
        <v>-16735648</v>
      </c>
      <c r="K370" s="53">
        <f t="shared" si="22"/>
        <v>50366556535.3563</v>
      </c>
      <c r="L370" s="57">
        <v>0</v>
      </c>
      <c r="M370" s="72" t="s">
        <v>160</v>
      </c>
      <c r="O370" s="35" t="str">
        <f>IF([1]totrevprm!O371="","",[1]totrevprm!O371)</f>
        <v>Yes</v>
      </c>
      <c r="P370" s="32">
        <v>1550984152.7975957</v>
      </c>
      <c r="Q370" s="32">
        <v>685613370.80906987</v>
      </c>
      <c r="S370" s="33">
        <v>15472432357</v>
      </c>
      <c r="T370" s="33" t="s">
        <v>110</v>
      </c>
      <c r="U370" s="33">
        <v>41</v>
      </c>
      <c r="V370" s="35"/>
      <c r="W370" s="55"/>
      <c r="X370" s="55"/>
      <c r="Y370" s="34">
        <f>37889377411.3563</f>
        <v>37889377411.3563</v>
      </c>
      <c r="Z370" s="55"/>
    </row>
    <row r="371" spans="1:26">
      <c r="A371" s="47" t="s">
        <v>20</v>
      </c>
      <c r="B371" s="48" t="s">
        <v>159</v>
      </c>
      <c r="C371" s="49"/>
      <c r="D371" s="58">
        <v>2020</v>
      </c>
      <c r="E371" s="34">
        <v>10293063086</v>
      </c>
      <c r="F371" s="34">
        <v>17821254549</v>
      </c>
      <c r="G371" s="34">
        <v>23465780320</v>
      </c>
      <c r="H371" s="34">
        <v>0</v>
      </c>
      <c r="I371" s="52">
        <f t="shared" si="23"/>
        <v>51580097955</v>
      </c>
      <c r="J371" s="51">
        <v>-1527</v>
      </c>
      <c r="K371" s="53">
        <f t="shared" si="22"/>
        <v>51580096428</v>
      </c>
      <c r="L371" s="57">
        <v>0</v>
      </c>
      <c r="M371" s="72" t="s">
        <v>160</v>
      </c>
      <c r="O371" s="35" t="s">
        <v>101</v>
      </c>
      <c r="P371" s="32">
        <v>1529629081</v>
      </c>
      <c r="Q371" s="32">
        <v>696164110</v>
      </c>
      <c r="S371" s="33">
        <v>10611420247</v>
      </c>
      <c r="T371" s="33" t="s">
        <v>110</v>
      </c>
      <c r="U371" s="33">
        <v>46</v>
      </c>
      <c r="V371" s="35"/>
      <c r="W371" s="55"/>
      <c r="X371" s="55"/>
      <c r="Y371" s="34">
        <f>34077200567</f>
        <v>34077200567</v>
      </c>
      <c r="Z371" s="55"/>
    </row>
    <row r="372" spans="1:26">
      <c r="A372" s="47" t="s">
        <v>20</v>
      </c>
      <c r="B372" s="48" t="s">
        <v>159</v>
      </c>
      <c r="C372" s="49"/>
      <c r="D372" s="58">
        <v>2021</v>
      </c>
      <c r="E372" s="34">
        <v>11703427453</v>
      </c>
      <c r="F372" s="34">
        <v>20459107193</v>
      </c>
      <c r="G372" s="34">
        <v>23725167927.919998</v>
      </c>
      <c r="H372" s="34">
        <v>0</v>
      </c>
      <c r="I372" s="52">
        <f t="shared" si="23"/>
        <v>55887702573.919998</v>
      </c>
      <c r="J372" s="51">
        <v>-12965</v>
      </c>
      <c r="K372" s="53">
        <f t="shared" si="22"/>
        <v>55887689608.919998</v>
      </c>
      <c r="L372" s="57">
        <v>0</v>
      </c>
      <c r="M372" s="72" t="s">
        <v>160</v>
      </c>
      <c r="O372" s="35" t="s">
        <v>101</v>
      </c>
      <c r="P372" s="32">
        <v>1495622419.8299999</v>
      </c>
      <c r="Q372" s="32">
        <v>775291362</v>
      </c>
      <c r="S372" s="33">
        <v>11717227755</v>
      </c>
      <c r="T372" s="33" t="s">
        <v>110</v>
      </c>
      <c r="U372" s="33">
        <v>43</v>
      </c>
      <c r="V372" s="35"/>
      <c r="W372" s="55"/>
      <c r="X372" s="55"/>
      <c r="Y372" s="34">
        <v>35442395682.919998</v>
      </c>
      <c r="Z372" s="55"/>
    </row>
    <row r="373" spans="1:26">
      <c r="A373" s="47" t="s">
        <v>20</v>
      </c>
      <c r="B373" s="48" t="s">
        <v>159</v>
      </c>
      <c r="C373" s="49"/>
      <c r="D373" s="58">
        <v>2022</v>
      </c>
      <c r="E373" s="34">
        <v>11910851062</v>
      </c>
      <c r="F373" s="34">
        <v>27760215066</v>
      </c>
      <c r="G373" s="34">
        <v>24190872729</v>
      </c>
      <c r="H373" s="34">
        <v>0</v>
      </c>
      <c r="I373" s="52">
        <f t="shared" si="23"/>
        <v>63861938857</v>
      </c>
      <c r="J373" s="51">
        <v>-777100</v>
      </c>
      <c r="K373" s="53">
        <f t="shared" si="22"/>
        <v>63861161757</v>
      </c>
      <c r="L373" s="57">
        <v>0</v>
      </c>
      <c r="M373" s="72" t="s">
        <v>160</v>
      </c>
      <c r="O373" s="35" t="s">
        <v>101</v>
      </c>
      <c r="P373" s="57">
        <v>1633067941</v>
      </c>
      <c r="Q373" s="57">
        <v>773454135</v>
      </c>
      <c r="S373" s="33">
        <v>15196650380</v>
      </c>
      <c r="T373" s="33" t="s">
        <v>110</v>
      </c>
      <c r="U373" s="33">
        <v>45</v>
      </c>
      <c r="V373" s="35"/>
      <c r="W373" s="55"/>
      <c r="X373" s="55"/>
      <c r="Y373" s="57">
        <v>39387523109</v>
      </c>
      <c r="Z373" s="55"/>
    </row>
    <row r="374" spans="1:26">
      <c r="A374" s="47" t="s">
        <v>20</v>
      </c>
      <c r="B374" s="48" t="s">
        <v>159</v>
      </c>
      <c r="C374" s="49"/>
      <c r="D374" s="50">
        <v>2023</v>
      </c>
      <c r="E374" s="34">
        <v>12130849528</v>
      </c>
      <c r="F374" s="34">
        <v>33325785172.201199</v>
      </c>
      <c r="G374" s="34">
        <v>26765122329</v>
      </c>
      <c r="H374" s="34">
        <v>0</v>
      </c>
      <c r="I374" s="52">
        <f t="shared" si="23"/>
        <v>72221757029.201202</v>
      </c>
      <c r="J374" s="57">
        <v>-904465</v>
      </c>
      <c r="K374" s="53">
        <f t="shared" si="22"/>
        <v>72220852564.201202</v>
      </c>
      <c r="L374" s="34">
        <v>0</v>
      </c>
      <c r="M374" s="72" t="s">
        <v>160</v>
      </c>
      <c r="O374" s="35"/>
      <c r="P374" s="57">
        <v>1766267989.26</v>
      </c>
      <c r="Q374" s="57">
        <v>772209089</v>
      </c>
      <c r="S374" s="33">
        <v>21141601292</v>
      </c>
      <c r="T374" s="33" t="s">
        <v>110</v>
      </c>
      <c r="U374" s="33">
        <v>45</v>
      </c>
      <c r="V374" s="35"/>
      <c r="W374" s="55"/>
      <c r="X374" s="55"/>
      <c r="Y374" s="57">
        <v>47906723621</v>
      </c>
      <c r="Z374" s="55"/>
    </row>
    <row r="375" spans="1:26">
      <c r="A375" s="47"/>
      <c r="B375" s="49"/>
      <c r="C375" s="49"/>
      <c r="E375" s="51"/>
      <c r="F375" s="51"/>
      <c r="G375" s="51"/>
      <c r="H375" s="51"/>
      <c r="I375" s="52"/>
      <c r="K375" s="59"/>
      <c r="L375" s="34"/>
      <c r="M375" s="63"/>
      <c r="O375" s="35"/>
    </row>
    <row r="376" spans="1:26">
      <c r="A376" s="47" t="s">
        <v>22</v>
      </c>
      <c r="B376" s="48" t="s">
        <v>161</v>
      </c>
      <c r="C376" s="49" t="s">
        <v>162</v>
      </c>
      <c r="D376" s="50">
        <v>1988</v>
      </c>
      <c r="E376" s="51">
        <v>1651853622</v>
      </c>
      <c r="F376" s="51">
        <v>637077492</v>
      </c>
      <c r="G376" s="51">
        <v>1539502266</v>
      </c>
      <c r="H376" s="51">
        <v>590976969</v>
      </c>
      <c r="I376" s="52">
        <f t="shared" si="23"/>
        <v>4419410349</v>
      </c>
      <c r="J376" s="51">
        <v>0</v>
      </c>
      <c r="K376" s="53">
        <f>SUM(I376:J376)</f>
        <v>4419410349</v>
      </c>
      <c r="L376" s="34">
        <v>0</v>
      </c>
      <c r="M376" s="63"/>
      <c r="O376" s="35" t="str">
        <f>IF([1]totrevprm!O377="","",[1]totrevprm!O377)</f>
        <v/>
      </c>
    </row>
    <row r="377" spans="1:26">
      <c r="A377" s="47" t="s">
        <v>22</v>
      </c>
      <c r="B377" s="48" t="s">
        <v>161</v>
      </c>
      <c r="C377" s="49" t="s">
        <v>125</v>
      </c>
      <c r="D377" s="50">
        <v>1989</v>
      </c>
      <c r="E377" s="51">
        <v>1746241815</v>
      </c>
      <c r="F377" s="51">
        <v>628533462</v>
      </c>
      <c r="G377" s="51">
        <v>1693237863</v>
      </c>
      <c r="H377" s="51">
        <v>596919974</v>
      </c>
      <c r="I377" s="52">
        <f t="shared" si="23"/>
        <v>4664933114</v>
      </c>
      <c r="J377" s="51">
        <v>0</v>
      </c>
      <c r="K377" s="53">
        <f t="shared" ref="K377:K411" si="24">SUM(I377:J377)</f>
        <v>4664933114</v>
      </c>
      <c r="L377" s="34">
        <v>0</v>
      </c>
      <c r="M377" s="63"/>
      <c r="O377" s="35" t="str">
        <f>IF([1]totrevprm!O378="","",[1]totrevprm!O378)</f>
        <v/>
      </c>
    </row>
    <row r="378" spans="1:26">
      <c r="A378" s="47" t="s">
        <v>22</v>
      </c>
      <c r="B378" s="48" t="s">
        <v>161</v>
      </c>
      <c r="C378" s="49" t="s">
        <v>125</v>
      </c>
      <c r="D378" s="50">
        <v>1990</v>
      </c>
      <c r="E378" s="51">
        <v>2309173087</v>
      </c>
      <c r="F378" s="51">
        <v>760124195.79999995</v>
      </c>
      <c r="G378" s="51">
        <v>1824468127</v>
      </c>
      <c r="H378" s="51">
        <v>551210647</v>
      </c>
      <c r="I378" s="52">
        <f t="shared" si="23"/>
        <v>5444976056.8000002</v>
      </c>
      <c r="J378" s="51">
        <v>0</v>
      </c>
      <c r="K378" s="53">
        <f t="shared" si="24"/>
        <v>5444976056.8000002</v>
      </c>
      <c r="L378" s="34">
        <v>0</v>
      </c>
      <c r="M378" s="63"/>
      <c r="O378" s="35" t="str">
        <f>IF([1]totrevprm!O379="","",[1]totrevprm!O379)</f>
        <v/>
      </c>
    </row>
    <row r="379" spans="1:26">
      <c r="A379" s="47" t="s">
        <v>22</v>
      </c>
      <c r="B379" s="48" t="s">
        <v>161</v>
      </c>
      <c r="C379" s="49" t="s">
        <v>125</v>
      </c>
      <c r="D379" s="50">
        <v>1991</v>
      </c>
      <c r="E379" s="51">
        <v>1841069807</v>
      </c>
      <c r="F379" s="51">
        <v>605465260</v>
      </c>
      <c r="G379" s="51">
        <v>1912591664</v>
      </c>
      <c r="H379" s="51">
        <v>689638415</v>
      </c>
      <c r="I379" s="52">
        <f t="shared" si="23"/>
        <v>5048765146</v>
      </c>
      <c r="J379" s="51">
        <v>0</v>
      </c>
      <c r="K379" s="53">
        <f t="shared" si="24"/>
        <v>5048765146</v>
      </c>
      <c r="L379" s="34">
        <v>0</v>
      </c>
      <c r="M379" s="63"/>
      <c r="O379" s="35" t="str">
        <f>IF([1]totrevprm!O380="","",[1]totrevprm!O380)</f>
        <v/>
      </c>
    </row>
    <row r="380" spans="1:26">
      <c r="A380" s="47" t="s">
        <v>22</v>
      </c>
      <c r="B380" s="48" t="s">
        <v>161</v>
      </c>
      <c r="C380" s="49" t="s">
        <v>125</v>
      </c>
      <c r="D380" s="50">
        <v>1992</v>
      </c>
      <c r="E380" s="51">
        <v>1970694356</v>
      </c>
      <c r="F380" s="51">
        <v>803565372.88</v>
      </c>
      <c r="G380" s="51">
        <v>2000369427</v>
      </c>
      <c r="H380" s="51">
        <v>526747407</v>
      </c>
      <c r="I380" s="52">
        <f t="shared" si="23"/>
        <v>5301376562.8800001</v>
      </c>
      <c r="J380" s="51">
        <v>0</v>
      </c>
      <c r="K380" s="53">
        <f t="shared" si="24"/>
        <v>5301376562.8800001</v>
      </c>
      <c r="L380" s="34">
        <v>0</v>
      </c>
      <c r="M380" s="63"/>
      <c r="O380" s="35" t="str">
        <f>IF([1]totrevprm!O381="","",[1]totrevprm!O381)</f>
        <v/>
      </c>
    </row>
    <row r="381" spans="1:26">
      <c r="A381" s="47" t="s">
        <v>22</v>
      </c>
      <c r="B381" s="48" t="s">
        <v>161</v>
      </c>
      <c r="C381" s="49" t="s">
        <v>125</v>
      </c>
      <c r="D381" s="50">
        <v>1993</v>
      </c>
      <c r="E381" s="51">
        <v>2098423104</v>
      </c>
      <c r="F381" s="51">
        <v>531702558</v>
      </c>
      <c r="G381" s="51">
        <v>2146166805</v>
      </c>
      <c r="H381" s="51">
        <v>522014082</v>
      </c>
      <c r="I381" s="52">
        <f t="shared" si="23"/>
        <v>5298306549</v>
      </c>
      <c r="J381" s="51">
        <v>0</v>
      </c>
      <c r="K381" s="53">
        <f t="shared" si="24"/>
        <v>5298306549</v>
      </c>
      <c r="L381" s="34">
        <v>0</v>
      </c>
      <c r="M381" s="63"/>
      <c r="O381" s="35" t="str">
        <f>IF([1]totrevprm!O382="","",[1]totrevprm!O382)</f>
        <v/>
      </c>
    </row>
    <row r="382" spans="1:26">
      <c r="A382" s="47" t="s">
        <v>22</v>
      </c>
      <c r="B382" s="48" t="s">
        <v>161</v>
      </c>
      <c r="C382" s="49" t="s">
        <v>125</v>
      </c>
      <c r="D382" s="50">
        <v>1994</v>
      </c>
      <c r="E382" s="51">
        <v>2282019202</v>
      </c>
      <c r="F382" s="51">
        <v>705403547</v>
      </c>
      <c r="G382" s="51">
        <v>2282243817</v>
      </c>
      <c r="H382" s="51">
        <v>487037622</v>
      </c>
      <c r="I382" s="52">
        <f t="shared" si="23"/>
        <v>5756704188</v>
      </c>
      <c r="J382" s="51">
        <v>0</v>
      </c>
      <c r="K382" s="53">
        <f t="shared" si="24"/>
        <v>5756704188</v>
      </c>
      <c r="L382" s="34">
        <v>0</v>
      </c>
      <c r="M382" s="63"/>
      <c r="O382" s="35" t="str">
        <f>IF([1]totrevprm!O383="","",[1]totrevprm!O383)</f>
        <v/>
      </c>
    </row>
    <row r="383" spans="1:26">
      <c r="A383" s="47" t="s">
        <v>22</v>
      </c>
      <c r="B383" s="48" t="s">
        <v>161</v>
      </c>
      <c r="C383" s="49" t="s">
        <v>125</v>
      </c>
      <c r="D383" s="50">
        <v>1995</v>
      </c>
      <c r="E383" s="51">
        <v>2567907585</v>
      </c>
      <c r="F383" s="51">
        <v>716891479</v>
      </c>
      <c r="G383" s="51">
        <v>2380262718</v>
      </c>
      <c r="H383" s="51">
        <v>531272701</v>
      </c>
      <c r="I383" s="52">
        <f t="shared" si="23"/>
        <v>6196334483</v>
      </c>
      <c r="J383" s="51">
        <v>0</v>
      </c>
      <c r="K383" s="53">
        <f t="shared" si="24"/>
        <v>6196334483</v>
      </c>
      <c r="L383" s="34">
        <v>0</v>
      </c>
      <c r="M383" s="63"/>
      <c r="O383" s="35" t="str">
        <f>IF([1]totrevprm!O384="","",[1]totrevprm!O384)</f>
        <v/>
      </c>
    </row>
    <row r="384" spans="1:26">
      <c r="A384" s="47" t="s">
        <v>22</v>
      </c>
      <c r="B384" s="48" t="s">
        <v>161</v>
      </c>
      <c r="C384" s="49" t="s">
        <v>125</v>
      </c>
      <c r="D384" s="50">
        <v>1996</v>
      </c>
      <c r="E384" s="51">
        <v>2369005513</v>
      </c>
      <c r="F384" s="51">
        <v>764306413</v>
      </c>
      <c r="G384" s="51">
        <v>2449589248</v>
      </c>
      <c r="H384" s="51">
        <v>441261624</v>
      </c>
      <c r="I384" s="52">
        <f t="shared" si="23"/>
        <v>6024162798</v>
      </c>
      <c r="J384" s="51">
        <v>0</v>
      </c>
      <c r="K384" s="53">
        <f t="shared" si="24"/>
        <v>6024162798</v>
      </c>
      <c r="L384" s="34">
        <v>0</v>
      </c>
      <c r="M384" s="63"/>
      <c r="O384" s="35" t="str">
        <f>IF([1]totrevprm!O385="","",[1]totrevprm!O385)</f>
        <v/>
      </c>
    </row>
    <row r="385" spans="1:26">
      <c r="A385" s="47" t="s">
        <v>22</v>
      </c>
      <c r="B385" s="48" t="s">
        <v>161</v>
      </c>
      <c r="C385" s="49" t="s">
        <v>125</v>
      </c>
      <c r="D385" s="50">
        <v>1997</v>
      </c>
      <c r="E385" s="51">
        <v>2428324567</v>
      </c>
      <c r="F385" s="51">
        <v>768673675</v>
      </c>
      <c r="G385" s="51">
        <v>2434033051</v>
      </c>
      <c r="H385" s="51">
        <v>447223192</v>
      </c>
      <c r="I385" s="52">
        <f t="shared" si="23"/>
        <v>6078254485</v>
      </c>
      <c r="J385" s="51">
        <v>0</v>
      </c>
      <c r="K385" s="53">
        <f t="shared" si="24"/>
        <v>6078254485</v>
      </c>
      <c r="L385" s="34">
        <v>0</v>
      </c>
      <c r="M385" s="63"/>
      <c r="O385" s="35" t="str">
        <f>IF([1]totrevprm!O386="","",[1]totrevprm!O386)</f>
        <v/>
      </c>
    </row>
    <row r="386" spans="1:26">
      <c r="A386" s="47" t="s">
        <v>22</v>
      </c>
      <c r="B386" s="48" t="s">
        <v>161</v>
      </c>
      <c r="C386" s="49" t="s">
        <v>125</v>
      </c>
      <c r="D386" s="50">
        <v>1998</v>
      </c>
      <c r="E386" s="51">
        <v>2622036548</v>
      </c>
      <c r="F386" s="51">
        <v>747830907</v>
      </c>
      <c r="G386" s="51">
        <v>2510294567</v>
      </c>
      <c r="H386" s="51">
        <v>420309326</v>
      </c>
      <c r="I386" s="52">
        <f t="shared" si="23"/>
        <v>6300471348</v>
      </c>
      <c r="J386" s="51">
        <v>0</v>
      </c>
      <c r="K386" s="53">
        <f t="shared" si="24"/>
        <v>6300471348</v>
      </c>
      <c r="L386" s="34">
        <v>0</v>
      </c>
      <c r="M386" s="63"/>
      <c r="O386" s="35" t="str">
        <f>IF([1]totrevprm!O387="","",[1]totrevprm!O387)</f>
        <v/>
      </c>
    </row>
    <row r="387" spans="1:26">
      <c r="A387" s="47" t="s">
        <v>22</v>
      </c>
      <c r="B387" s="48" t="s">
        <v>161</v>
      </c>
      <c r="C387" s="49" t="s">
        <v>125</v>
      </c>
      <c r="D387" s="50">
        <v>1999</v>
      </c>
      <c r="E387" s="51">
        <v>2768837267</v>
      </c>
      <c r="F387" s="51">
        <v>1144539525</v>
      </c>
      <c r="G387" s="51">
        <v>2687358073</v>
      </c>
      <c r="H387" s="51">
        <v>368226950</v>
      </c>
      <c r="I387" s="52">
        <f t="shared" si="23"/>
        <v>6968961815</v>
      </c>
      <c r="J387" s="51">
        <v>0</v>
      </c>
      <c r="K387" s="53">
        <f t="shared" si="24"/>
        <v>6968961815</v>
      </c>
      <c r="L387" s="34">
        <v>0</v>
      </c>
      <c r="M387" s="63"/>
      <c r="O387" s="35" t="str">
        <f>IF([1]totrevprm!O388="","",[1]totrevprm!O388)</f>
        <v/>
      </c>
    </row>
    <row r="388" spans="1:26">
      <c r="A388" s="47" t="s">
        <v>22</v>
      </c>
      <c r="B388" s="48" t="s">
        <v>161</v>
      </c>
      <c r="C388" s="49" t="s">
        <v>125</v>
      </c>
      <c r="D388" s="50">
        <v>2000</v>
      </c>
      <c r="E388" s="51">
        <v>2705365144</v>
      </c>
      <c r="F388" s="51">
        <v>1188060986</v>
      </c>
      <c r="G388" s="51">
        <v>2792966214</v>
      </c>
      <c r="H388" s="51">
        <v>441152243</v>
      </c>
      <c r="I388" s="52">
        <f t="shared" si="23"/>
        <v>7127544587</v>
      </c>
      <c r="J388" s="51">
        <v>0</v>
      </c>
      <c r="K388" s="53">
        <f t="shared" si="24"/>
        <v>7127544587</v>
      </c>
      <c r="L388" s="34">
        <v>0</v>
      </c>
      <c r="M388" s="63"/>
      <c r="O388" s="35" t="str">
        <f>IF([1]totrevprm!O389="","",[1]totrevprm!O389)</f>
        <v/>
      </c>
      <c r="V388" s="35" t="s">
        <v>161</v>
      </c>
      <c r="W388" s="55">
        <v>12035231</v>
      </c>
      <c r="X388" s="55">
        <v>36556567</v>
      </c>
      <c r="Y388" s="55">
        <v>22268300</v>
      </c>
      <c r="Z388" s="55">
        <v>0</v>
      </c>
    </row>
    <row r="389" spans="1:26">
      <c r="A389" s="47" t="s">
        <v>22</v>
      </c>
      <c r="B389" s="48" t="s">
        <v>161</v>
      </c>
      <c r="C389" s="49" t="s">
        <v>125</v>
      </c>
      <c r="D389" s="50">
        <v>2001</v>
      </c>
      <c r="E389" s="51">
        <v>2809156234</v>
      </c>
      <c r="F389" s="51">
        <v>1740072374</v>
      </c>
      <c r="G389" s="51">
        <v>2884712920</v>
      </c>
      <c r="H389" s="51">
        <v>408108249</v>
      </c>
      <c r="I389" s="52">
        <f t="shared" si="23"/>
        <v>7842049777</v>
      </c>
      <c r="J389" s="51">
        <v>0</v>
      </c>
      <c r="K389" s="53">
        <f t="shared" si="24"/>
        <v>7842049777</v>
      </c>
      <c r="L389" s="34">
        <v>0</v>
      </c>
      <c r="M389" s="63"/>
      <c r="O389" s="35" t="str">
        <f>IF([1]totrevprm!O390="","",[1]totrevprm!O390)</f>
        <v/>
      </c>
      <c r="V389" s="35"/>
      <c r="W389" s="55"/>
      <c r="X389" s="55"/>
      <c r="Y389" s="55"/>
      <c r="Z389" s="55"/>
    </row>
    <row r="390" spans="1:26">
      <c r="A390" s="47" t="s">
        <v>22</v>
      </c>
      <c r="B390" s="48" t="s">
        <v>161</v>
      </c>
      <c r="C390" s="49" t="s">
        <v>125</v>
      </c>
      <c r="D390" s="50">
        <v>2002</v>
      </c>
      <c r="E390" s="51">
        <v>2920365305</v>
      </c>
      <c r="F390" s="51">
        <v>2492103815</v>
      </c>
      <c r="G390" s="51">
        <v>2847086261</v>
      </c>
      <c r="H390" s="51">
        <v>529180604</v>
      </c>
      <c r="I390" s="52">
        <f t="shared" si="23"/>
        <v>8788735985</v>
      </c>
      <c r="J390" s="51">
        <v>0</v>
      </c>
      <c r="K390" s="53">
        <f t="shared" si="24"/>
        <v>8788735985</v>
      </c>
      <c r="L390" s="34">
        <v>0</v>
      </c>
      <c r="M390" s="63"/>
      <c r="O390" s="35" t="str">
        <f>IF([1]totrevprm!O391="","",[1]totrevprm!O391)</f>
        <v/>
      </c>
      <c r="V390" s="35"/>
      <c r="W390" s="55"/>
      <c r="X390" s="55"/>
      <c r="Y390" s="55"/>
      <c r="Z390" s="55"/>
    </row>
    <row r="391" spans="1:26">
      <c r="A391" s="47" t="s">
        <v>22</v>
      </c>
      <c r="B391" s="48" t="s">
        <v>161</v>
      </c>
      <c r="C391" s="49" t="s">
        <v>125</v>
      </c>
      <c r="D391" s="50">
        <v>2003</v>
      </c>
      <c r="E391" s="56">
        <v>3000073998</v>
      </c>
      <c r="F391" s="56">
        <v>2506300505</v>
      </c>
      <c r="G391" s="56">
        <v>2844873479</v>
      </c>
      <c r="H391" s="56">
        <v>669389456</v>
      </c>
      <c r="I391" s="52">
        <f t="shared" si="23"/>
        <v>9020637438</v>
      </c>
      <c r="J391" s="51">
        <v>0</v>
      </c>
      <c r="K391" s="53">
        <f t="shared" si="24"/>
        <v>9020637438</v>
      </c>
      <c r="L391" s="34">
        <v>0</v>
      </c>
      <c r="M391" s="63"/>
      <c r="O391" s="35" t="str">
        <f>IF([1]totrevprm!O392="","",[1]totrevprm!O392)</f>
        <v/>
      </c>
      <c r="V391" s="35"/>
      <c r="W391" s="55"/>
      <c r="X391" s="55"/>
      <c r="Y391" s="55"/>
      <c r="Z391" s="55"/>
    </row>
    <row r="392" spans="1:26">
      <c r="A392" s="47" t="s">
        <v>22</v>
      </c>
      <c r="B392" s="48" t="s">
        <v>161</v>
      </c>
      <c r="C392" s="49" t="s">
        <v>125</v>
      </c>
      <c r="D392" s="50">
        <v>2004</v>
      </c>
      <c r="E392" s="56">
        <v>3125411036</v>
      </c>
      <c r="F392" s="56">
        <v>1976527927</v>
      </c>
      <c r="G392" s="56">
        <v>2985047415</v>
      </c>
      <c r="H392" s="56">
        <v>611573059</v>
      </c>
      <c r="I392" s="52">
        <f t="shared" si="23"/>
        <v>8698559437</v>
      </c>
      <c r="J392" s="51">
        <v>0</v>
      </c>
      <c r="K392" s="53">
        <f t="shared" si="24"/>
        <v>8698559437</v>
      </c>
      <c r="L392" s="34">
        <v>0</v>
      </c>
      <c r="M392" s="63"/>
      <c r="O392" s="35" t="str">
        <f>IF([1]totrevprm!O393="","",[1]totrevprm!O393)</f>
        <v/>
      </c>
      <c r="V392" s="35"/>
      <c r="W392" s="55"/>
      <c r="X392" s="55"/>
      <c r="Y392" s="55"/>
      <c r="Z392" s="55"/>
    </row>
    <row r="393" spans="1:26">
      <c r="A393" s="47" t="s">
        <v>22</v>
      </c>
      <c r="B393" s="48" t="s">
        <v>161</v>
      </c>
      <c r="C393" s="49"/>
      <c r="D393" s="50">
        <v>2005</v>
      </c>
      <c r="E393" s="56">
        <v>3263007134</v>
      </c>
      <c r="F393" s="56">
        <v>1960725744</v>
      </c>
      <c r="G393" s="56">
        <v>3209940916.6399899</v>
      </c>
      <c r="H393" s="56">
        <v>644182010</v>
      </c>
      <c r="I393" s="52">
        <f t="shared" si="23"/>
        <v>9077855804.6399899</v>
      </c>
      <c r="J393" s="51">
        <v>0</v>
      </c>
      <c r="K393" s="53">
        <f t="shared" si="24"/>
        <v>9077855804.6399899</v>
      </c>
      <c r="L393" s="34">
        <v>0</v>
      </c>
      <c r="M393" s="63"/>
      <c r="O393" s="35" t="str">
        <f>IF([1]totrevprm!O394="","",[1]totrevprm!O394)</f>
        <v/>
      </c>
      <c r="V393" s="35"/>
      <c r="W393" s="55"/>
      <c r="X393" s="55"/>
      <c r="Y393" s="55"/>
      <c r="Z393" s="55"/>
    </row>
    <row r="394" spans="1:26">
      <c r="A394" s="47" t="s">
        <v>22</v>
      </c>
      <c r="B394" s="48" t="s">
        <v>161</v>
      </c>
      <c r="C394" s="49"/>
      <c r="D394" s="50">
        <v>2006</v>
      </c>
      <c r="E394" s="34">
        <v>3505771048</v>
      </c>
      <c r="F394" s="34">
        <v>2099956017</v>
      </c>
      <c r="G394" s="34">
        <v>3741417739</v>
      </c>
      <c r="H394" s="34">
        <v>647129014</v>
      </c>
      <c r="I394" s="52">
        <f t="shared" si="23"/>
        <v>9994273818</v>
      </c>
      <c r="J394" s="51">
        <v>0</v>
      </c>
      <c r="K394" s="53">
        <f t="shared" si="24"/>
        <v>9994273818</v>
      </c>
      <c r="L394" s="34">
        <v>0</v>
      </c>
      <c r="M394" s="63"/>
      <c r="O394" s="35" t="str">
        <f>IF([1]totrevprm!O395="","",[1]totrevprm!O395)</f>
        <v/>
      </c>
      <c r="V394" s="35"/>
      <c r="W394" s="55"/>
      <c r="X394" s="55"/>
      <c r="Y394" s="55"/>
      <c r="Z394" s="55"/>
    </row>
    <row r="395" spans="1:26">
      <c r="A395" s="47" t="s">
        <v>22</v>
      </c>
      <c r="B395" s="48" t="s">
        <v>161</v>
      </c>
      <c r="C395" s="49"/>
      <c r="D395" s="50">
        <v>2007</v>
      </c>
      <c r="E395" s="34">
        <v>3582468504</v>
      </c>
      <c r="F395" s="34">
        <v>2129925976</v>
      </c>
      <c r="G395" s="34">
        <v>4402674249</v>
      </c>
      <c r="H395" s="34">
        <v>614422918</v>
      </c>
      <c r="I395" s="52">
        <f t="shared" si="23"/>
        <v>10729491647</v>
      </c>
      <c r="J395" s="51">
        <v>0</v>
      </c>
      <c r="K395" s="53">
        <f t="shared" si="24"/>
        <v>10729491647</v>
      </c>
      <c r="L395" s="34">
        <v>0</v>
      </c>
      <c r="M395" s="63"/>
      <c r="O395" s="35" t="str">
        <f>IF([1]totrevprm!O396="","",[1]totrevprm!O396)</f>
        <v/>
      </c>
      <c r="V395" s="35"/>
      <c r="W395" s="55"/>
      <c r="X395" s="55"/>
      <c r="Y395" s="55"/>
      <c r="Z395" s="55"/>
    </row>
    <row r="396" spans="1:26">
      <c r="A396" s="47" t="s">
        <v>22</v>
      </c>
      <c r="B396" s="48" t="s">
        <v>161</v>
      </c>
      <c r="C396" s="49"/>
      <c r="D396" s="50">
        <v>2008</v>
      </c>
      <c r="E396" s="34">
        <v>3702644975</v>
      </c>
      <c r="F396" s="34">
        <v>3044225771</v>
      </c>
      <c r="G396" s="34">
        <v>4891949987</v>
      </c>
      <c r="H396" s="34">
        <v>809438239</v>
      </c>
      <c r="I396" s="52">
        <f t="shared" si="23"/>
        <v>12448258972</v>
      </c>
      <c r="J396" s="51">
        <v>0</v>
      </c>
      <c r="K396" s="53">
        <f t="shared" si="24"/>
        <v>12448258972</v>
      </c>
      <c r="L396" s="34">
        <v>0</v>
      </c>
      <c r="M396" s="63"/>
      <c r="O396" s="35" t="str">
        <f>IF([1]totrevprm!O397="","",[1]totrevprm!O397)</f>
        <v/>
      </c>
      <c r="V396" s="35"/>
      <c r="W396" s="55"/>
      <c r="X396" s="55"/>
      <c r="Y396" s="55"/>
      <c r="Z396" s="55"/>
    </row>
    <row r="397" spans="1:26">
      <c r="A397" s="47" t="s">
        <v>22</v>
      </c>
      <c r="B397" s="48" t="s">
        <v>161</v>
      </c>
      <c r="C397" s="49"/>
      <c r="D397" s="50">
        <v>2009</v>
      </c>
      <c r="E397" s="34">
        <v>3820786015</v>
      </c>
      <c r="F397" s="34">
        <v>2985838083</v>
      </c>
      <c r="G397" s="34">
        <v>5335452434</v>
      </c>
      <c r="H397" s="34">
        <v>624736998</v>
      </c>
      <c r="I397" s="52">
        <f t="shared" si="23"/>
        <v>12766813530</v>
      </c>
      <c r="J397" s="51">
        <v>0</v>
      </c>
      <c r="K397" s="53">
        <f t="shared" si="24"/>
        <v>12766813530</v>
      </c>
      <c r="L397" s="34">
        <v>0</v>
      </c>
      <c r="M397" s="63"/>
      <c r="O397" s="35" t="str">
        <f>IF([1]totrevprm!O398="","",[1]totrevprm!O398)</f>
        <v/>
      </c>
      <c r="V397" s="35"/>
      <c r="W397" s="55"/>
      <c r="X397" s="55"/>
      <c r="Y397" s="55"/>
      <c r="Z397" s="55"/>
    </row>
    <row r="398" spans="1:26">
      <c r="A398" s="47" t="s">
        <v>22</v>
      </c>
      <c r="B398" s="48" t="s">
        <v>161</v>
      </c>
      <c r="C398" s="49"/>
      <c r="D398" s="50">
        <v>2010</v>
      </c>
      <c r="E398" s="34">
        <v>3995546886</v>
      </c>
      <c r="F398" s="34">
        <v>2436414758</v>
      </c>
      <c r="G398" s="34">
        <v>6271861186</v>
      </c>
      <c r="H398" s="34">
        <v>708006189</v>
      </c>
      <c r="I398" s="52">
        <f t="shared" si="23"/>
        <v>13411829019</v>
      </c>
      <c r="J398" s="51">
        <v>0</v>
      </c>
      <c r="K398" s="53">
        <f t="shared" si="24"/>
        <v>13411829019</v>
      </c>
      <c r="L398" s="34">
        <v>0</v>
      </c>
      <c r="M398" s="63"/>
      <c r="O398" s="35" t="str">
        <f>IF([1]totrevprm!O399="","",[1]totrevprm!O399)</f>
        <v/>
      </c>
      <c r="V398" s="35"/>
      <c r="W398" s="55"/>
      <c r="X398" s="55"/>
      <c r="Y398" s="55"/>
      <c r="Z398" s="55"/>
    </row>
    <row r="399" spans="1:26">
      <c r="A399" s="47" t="s">
        <v>22</v>
      </c>
      <c r="B399" s="48" t="s">
        <v>161</v>
      </c>
      <c r="C399" s="49"/>
      <c r="D399" s="50">
        <v>2011</v>
      </c>
      <c r="E399" s="34">
        <v>3983128965</v>
      </c>
      <c r="F399" s="34">
        <v>2572352693</v>
      </c>
      <c r="G399" s="34">
        <v>6426640876</v>
      </c>
      <c r="H399" s="34">
        <v>678456498</v>
      </c>
      <c r="I399" s="52">
        <f t="shared" si="23"/>
        <v>13660579032</v>
      </c>
      <c r="J399" s="51">
        <v>0</v>
      </c>
      <c r="K399" s="53">
        <f t="shared" si="24"/>
        <v>13660579032</v>
      </c>
      <c r="L399" s="34">
        <v>0</v>
      </c>
      <c r="M399" s="63"/>
      <c r="O399" s="35" t="str">
        <f>IF([1]totrevprm!O400="","",[1]totrevprm!O400)</f>
        <v/>
      </c>
      <c r="V399" s="35"/>
      <c r="W399" s="55"/>
      <c r="X399" s="55"/>
      <c r="Y399" s="55"/>
      <c r="Z399" s="55"/>
    </row>
    <row r="400" spans="1:26">
      <c r="A400" s="47" t="s">
        <v>22</v>
      </c>
      <c r="B400" s="48" t="s">
        <v>161</v>
      </c>
      <c r="C400" s="49"/>
      <c r="D400" s="50">
        <v>2012</v>
      </c>
      <c r="E400" s="34">
        <v>4320375438</v>
      </c>
      <c r="F400" s="34">
        <v>3347688205</v>
      </c>
      <c r="G400" s="34">
        <v>5308193551</v>
      </c>
      <c r="H400" s="34">
        <v>619779629</v>
      </c>
      <c r="I400" s="52">
        <f t="shared" si="23"/>
        <v>13596036823</v>
      </c>
      <c r="J400" s="51">
        <v>0</v>
      </c>
      <c r="K400" s="53">
        <f t="shared" si="24"/>
        <v>13596036823</v>
      </c>
      <c r="L400" s="34">
        <v>0</v>
      </c>
      <c r="M400" s="63"/>
      <c r="O400" s="35" t="str">
        <f>IF([1]totrevprm!O401="","",[1]totrevprm!O401)</f>
        <v/>
      </c>
      <c r="V400" s="35"/>
      <c r="W400" s="55"/>
      <c r="X400" s="55"/>
      <c r="Y400" s="55"/>
      <c r="Z400" s="55"/>
    </row>
    <row r="401" spans="1:26">
      <c r="A401" s="47" t="s">
        <v>22</v>
      </c>
      <c r="B401" s="48" t="s">
        <v>161</v>
      </c>
      <c r="C401" s="49"/>
      <c r="D401" s="50">
        <v>2013</v>
      </c>
      <c r="E401" s="34">
        <v>4338355798</v>
      </c>
      <c r="F401" s="34">
        <v>2565193385</v>
      </c>
      <c r="G401" s="34">
        <v>4630988577</v>
      </c>
      <c r="H401" s="34">
        <v>843683795</v>
      </c>
      <c r="I401" s="52">
        <f t="shared" si="23"/>
        <v>12378221555</v>
      </c>
      <c r="J401" s="51">
        <v>0</v>
      </c>
      <c r="K401" s="53">
        <f t="shared" si="24"/>
        <v>12378221555</v>
      </c>
      <c r="L401" s="34">
        <v>0</v>
      </c>
      <c r="M401" s="63"/>
      <c r="O401" s="35" t="str">
        <f>IF([1]totrevprm!O402="","",[1]totrevprm!O402)</f>
        <v/>
      </c>
      <c r="V401" s="35"/>
      <c r="W401" s="55"/>
      <c r="X401" s="55"/>
      <c r="Y401" s="55"/>
      <c r="Z401" s="55"/>
    </row>
    <row r="402" spans="1:26">
      <c r="A402" s="47" t="s">
        <v>22</v>
      </c>
      <c r="B402" s="48" t="s">
        <v>161</v>
      </c>
      <c r="C402" s="49"/>
      <c r="D402" s="58">
        <v>2014</v>
      </c>
      <c r="E402" s="34">
        <v>4254780749</v>
      </c>
      <c r="F402" s="34">
        <v>3198786000</v>
      </c>
      <c r="G402" s="34">
        <v>4872373920.0900002</v>
      </c>
      <c r="H402" s="34">
        <v>732966381</v>
      </c>
      <c r="I402" s="52">
        <f t="shared" si="23"/>
        <v>13058907050.09</v>
      </c>
      <c r="J402" s="51">
        <v>0</v>
      </c>
      <c r="K402" s="53">
        <f t="shared" si="24"/>
        <v>13058907050.09</v>
      </c>
      <c r="L402" s="34">
        <v>0</v>
      </c>
      <c r="M402" s="63"/>
      <c r="O402" s="35" t="str">
        <f>IF([1]totrevprm!O403="","",[1]totrevprm!O403)</f>
        <v/>
      </c>
      <c r="V402" s="35"/>
      <c r="W402" s="55"/>
      <c r="X402" s="55"/>
      <c r="Y402" s="55"/>
      <c r="Z402" s="55"/>
    </row>
    <row r="403" spans="1:26">
      <c r="A403" s="47" t="s">
        <v>22</v>
      </c>
      <c r="B403" s="48" t="s">
        <v>161</v>
      </c>
      <c r="C403" s="49"/>
      <c r="D403" s="58">
        <v>2015</v>
      </c>
      <c r="E403" s="34">
        <v>4599717888</v>
      </c>
      <c r="F403" s="34">
        <v>3626597863</v>
      </c>
      <c r="G403" s="34">
        <v>5000813660</v>
      </c>
      <c r="H403" s="34">
        <v>721901987</v>
      </c>
      <c r="I403" s="52">
        <f t="shared" si="23"/>
        <v>13949031398</v>
      </c>
      <c r="J403" s="51">
        <v>0</v>
      </c>
      <c r="K403" s="53">
        <f t="shared" si="24"/>
        <v>13949031398</v>
      </c>
      <c r="L403" s="34">
        <v>0</v>
      </c>
      <c r="M403" s="63"/>
      <c r="O403" s="35" t="str">
        <f>IF([1]totrevprm!O404="","",[1]totrevprm!O404)</f>
        <v/>
      </c>
      <c r="P403" s="32">
        <v>893663734.93981206</v>
      </c>
      <c r="Q403" s="32">
        <v>254924428.26791045</v>
      </c>
      <c r="V403" s="35"/>
      <c r="W403" s="55"/>
      <c r="X403" s="55"/>
      <c r="Y403" s="55"/>
      <c r="Z403" s="55"/>
    </row>
    <row r="404" spans="1:26">
      <c r="A404" s="47" t="s">
        <v>22</v>
      </c>
      <c r="B404" s="48" t="s">
        <v>161</v>
      </c>
      <c r="C404" s="49"/>
      <c r="D404" s="58">
        <v>2016</v>
      </c>
      <c r="E404" s="34">
        <v>4700024884</v>
      </c>
      <c r="F404" s="34">
        <v>4302951403</v>
      </c>
      <c r="G404" s="34">
        <v>5313730741</v>
      </c>
      <c r="H404" s="34">
        <v>670809579</v>
      </c>
      <c r="I404" s="52">
        <f t="shared" si="23"/>
        <v>14987516607</v>
      </c>
      <c r="J404" s="51">
        <v>0</v>
      </c>
      <c r="K404" s="53">
        <f t="shared" si="24"/>
        <v>14987516607</v>
      </c>
      <c r="L404" s="34">
        <v>0</v>
      </c>
      <c r="M404" s="63"/>
      <c r="O404" s="35" t="str">
        <f>IF([1]totrevprm!O405="","",[1]totrevprm!O405)</f>
        <v/>
      </c>
      <c r="P404" s="32">
        <v>950343790.76654196</v>
      </c>
      <c r="Q404" s="32">
        <v>261109691.88338345</v>
      </c>
      <c r="V404" s="35"/>
      <c r="W404" s="55"/>
      <c r="X404" s="55"/>
      <c r="Y404" s="55"/>
      <c r="Z404" s="55"/>
    </row>
    <row r="405" spans="1:26">
      <c r="A405" s="47" t="s">
        <v>22</v>
      </c>
      <c r="B405" s="48" t="s">
        <v>161</v>
      </c>
      <c r="C405" s="49"/>
      <c r="D405" s="58">
        <v>2017</v>
      </c>
      <c r="E405" s="34">
        <v>4956195887</v>
      </c>
      <c r="F405" s="34">
        <v>4256103473</v>
      </c>
      <c r="G405" s="34">
        <v>5362162347.8099995</v>
      </c>
      <c r="H405" s="34">
        <v>576491438</v>
      </c>
      <c r="I405" s="52">
        <f t="shared" si="23"/>
        <v>15150953145.809999</v>
      </c>
      <c r="J405" s="51">
        <v>0</v>
      </c>
      <c r="K405" s="53">
        <f t="shared" si="24"/>
        <v>15150953145.809999</v>
      </c>
      <c r="L405" s="34">
        <v>0</v>
      </c>
      <c r="M405" s="63"/>
      <c r="O405" s="35" t="str">
        <f>IF([1]totrevprm!O406="","",[1]totrevprm!O406)</f>
        <v/>
      </c>
      <c r="P405" s="32">
        <v>969622598.98910546</v>
      </c>
      <c r="Q405" s="32">
        <v>259110615.96267715</v>
      </c>
      <c r="V405" s="35"/>
      <c r="W405" s="55"/>
      <c r="X405" s="55"/>
      <c r="Y405" s="55"/>
      <c r="Z405" s="55"/>
    </row>
    <row r="406" spans="1:26">
      <c r="A406" s="47" t="s">
        <v>22</v>
      </c>
      <c r="B406" s="48" t="s">
        <v>161</v>
      </c>
      <c r="C406" s="49"/>
      <c r="D406" s="58">
        <v>2018</v>
      </c>
      <c r="E406" s="34">
        <v>5003339940</v>
      </c>
      <c r="F406" s="34">
        <v>5252832446</v>
      </c>
      <c r="G406" s="34">
        <v>5658166599.3999996</v>
      </c>
      <c r="H406" s="34">
        <v>882158247</v>
      </c>
      <c r="I406" s="52">
        <f t="shared" si="23"/>
        <v>16796497232.4</v>
      </c>
      <c r="J406" s="51">
        <v>0</v>
      </c>
      <c r="K406" s="53">
        <f t="shared" si="24"/>
        <v>16796497232.4</v>
      </c>
      <c r="L406" s="57">
        <v>0</v>
      </c>
      <c r="M406" s="63"/>
      <c r="O406" s="35" t="str">
        <f>IF([1]totrevprm!O407="","",[1]totrevprm!O407)</f>
        <v/>
      </c>
      <c r="P406" s="32">
        <v>1045099448.4000993</v>
      </c>
      <c r="Q406" s="32">
        <v>258590135.97573763</v>
      </c>
      <c r="V406" s="35"/>
      <c r="W406" s="55"/>
      <c r="X406" s="55"/>
      <c r="Y406" s="55"/>
      <c r="Z406" s="55"/>
    </row>
    <row r="407" spans="1:26">
      <c r="A407" s="47" t="s">
        <v>22</v>
      </c>
      <c r="B407" s="48" t="s">
        <v>161</v>
      </c>
      <c r="C407" s="49"/>
      <c r="D407" s="58">
        <v>2019</v>
      </c>
      <c r="E407" s="34">
        <v>5010563561</v>
      </c>
      <c r="F407" s="34">
        <v>5442622323</v>
      </c>
      <c r="G407" s="34">
        <v>5853509283.3761005</v>
      </c>
      <c r="H407" s="34">
        <v>671459968</v>
      </c>
      <c r="I407" s="52">
        <f t="shared" si="23"/>
        <v>16978155135.376101</v>
      </c>
      <c r="J407" s="51">
        <v>0</v>
      </c>
      <c r="K407" s="53">
        <f t="shared" si="24"/>
        <v>16978155135.376101</v>
      </c>
      <c r="L407" s="57">
        <v>0</v>
      </c>
      <c r="M407" s="63"/>
      <c r="O407" s="35" t="str">
        <f>IF([1]totrevprm!O408="","",[1]totrevprm!O408)</f>
        <v/>
      </c>
      <c r="P407" s="32">
        <v>1064715033.1709826</v>
      </c>
      <c r="Q407" s="32">
        <v>264725168.39075872</v>
      </c>
      <c r="V407" s="35"/>
      <c r="W407" s="55"/>
      <c r="X407" s="55"/>
      <c r="Y407" s="55"/>
      <c r="Z407" s="55"/>
    </row>
    <row r="408" spans="1:26" ht="12.6" customHeight="1">
      <c r="A408" s="47" t="s">
        <v>22</v>
      </c>
      <c r="B408" s="48" t="s">
        <v>161</v>
      </c>
      <c r="C408" s="49"/>
      <c r="D408" s="58">
        <v>2020</v>
      </c>
      <c r="E408" s="34">
        <v>5371228096</v>
      </c>
      <c r="F408" s="34">
        <v>5202453560</v>
      </c>
      <c r="G408" s="34">
        <v>13116483733</v>
      </c>
      <c r="H408" s="34">
        <v>637300402</v>
      </c>
      <c r="I408" s="52">
        <f t="shared" si="23"/>
        <v>24327465791</v>
      </c>
      <c r="J408" s="51">
        <v>0</v>
      </c>
      <c r="K408" s="53">
        <f t="shared" si="24"/>
        <v>24327465791</v>
      </c>
      <c r="L408" s="57">
        <v>0</v>
      </c>
      <c r="M408" s="63" t="s">
        <v>163</v>
      </c>
      <c r="N408" t="s">
        <v>101</v>
      </c>
      <c r="O408" s="35" t="str">
        <f>IF([1]totrevprm!O409="","",[1]totrevprm!O409)</f>
        <v>Yes</v>
      </c>
      <c r="P408" s="32">
        <v>966178482</v>
      </c>
      <c r="Q408" s="32">
        <v>258475016</v>
      </c>
      <c r="V408" s="35"/>
      <c r="W408" s="55"/>
      <c r="X408" s="55"/>
      <c r="Y408" s="55"/>
      <c r="Z408" s="55"/>
    </row>
    <row r="409" spans="1:26">
      <c r="A409" s="47" t="s">
        <v>22</v>
      </c>
      <c r="B409" s="48" t="s">
        <v>161</v>
      </c>
      <c r="C409" s="49"/>
      <c r="D409" s="58">
        <v>2021</v>
      </c>
      <c r="E409" s="34">
        <v>5703153016</v>
      </c>
      <c r="F409" s="34">
        <v>6431084866</v>
      </c>
      <c r="G409" s="34">
        <v>14078935003.639999</v>
      </c>
      <c r="H409" s="34">
        <v>115948729</v>
      </c>
      <c r="I409" s="52">
        <f t="shared" si="23"/>
        <v>26329121614.639999</v>
      </c>
      <c r="J409" s="51">
        <v>0</v>
      </c>
      <c r="K409" s="53">
        <f t="shared" si="24"/>
        <v>26329121614.639999</v>
      </c>
      <c r="L409" s="57">
        <v>0</v>
      </c>
      <c r="M409" s="63" t="s">
        <v>132</v>
      </c>
      <c r="N409" t="s">
        <v>101</v>
      </c>
      <c r="O409" s="35"/>
      <c r="P409" s="32">
        <v>920625735.63999999</v>
      </c>
      <c r="Q409" s="32">
        <v>311860646</v>
      </c>
      <c r="V409" s="35"/>
      <c r="W409" s="55"/>
      <c r="X409" s="55"/>
      <c r="Y409" s="55"/>
      <c r="Z409" s="55"/>
    </row>
    <row r="410" spans="1:26">
      <c r="A410" s="47" t="s">
        <v>22</v>
      </c>
      <c r="B410" s="48" t="s">
        <v>161</v>
      </c>
      <c r="C410" s="49"/>
      <c r="D410" s="58">
        <v>2022</v>
      </c>
      <c r="E410" s="34">
        <v>5648308212</v>
      </c>
      <c r="F410" s="34">
        <v>8130853724</v>
      </c>
      <c r="G410" s="34">
        <v>14774362918</v>
      </c>
      <c r="H410" s="34">
        <v>141695982</v>
      </c>
      <c r="I410" s="52">
        <f t="shared" si="23"/>
        <v>28695220836</v>
      </c>
      <c r="J410" s="51">
        <v>0</v>
      </c>
      <c r="K410" s="53">
        <f t="shared" si="24"/>
        <v>28695220836</v>
      </c>
      <c r="L410" s="57">
        <v>0</v>
      </c>
      <c r="M410" s="63" t="s">
        <v>132</v>
      </c>
      <c r="N410" t="s">
        <v>101</v>
      </c>
      <c r="O410" s="35"/>
      <c r="P410" s="57">
        <v>1003183769</v>
      </c>
      <c r="Q410" s="57">
        <v>279034517</v>
      </c>
      <c r="V410" s="35"/>
      <c r="W410" s="55"/>
      <c r="X410" s="55"/>
      <c r="Y410" s="55"/>
      <c r="Z410" s="55"/>
    </row>
    <row r="411" spans="1:26">
      <c r="A411" s="47" t="s">
        <v>22</v>
      </c>
      <c r="B411" s="48" t="s">
        <v>161</v>
      </c>
      <c r="C411" s="49"/>
      <c r="D411" s="50">
        <v>2023</v>
      </c>
      <c r="E411" s="34">
        <v>5845460401</v>
      </c>
      <c r="F411" s="34">
        <v>9260909116.1945</v>
      </c>
      <c r="G411" s="34">
        <v>16159636216.8929</v>
      </c>
      <c r="H411" s="34">
        <v>149185911</v>
      </c>
      <c r="I411" s="52">
        <f t="shared" si="23"/>
        <v>31415191645.087402</v>
      </c>
      <c r="J411" s="51">
        <v>0</v>
      </c>
      <c r="K411" s="53">
        <f t="shared" si="24"/>
        <v>31415191645.087402</v>
      </c>
      <c r="L411" s="34">
        <v>0</v>
      </c>
      <c r="M411" s="63" t="s">
        <v>132</v>
      </c>
      <c r="O411" s="35"/>
      <c r="P411" s="57">
        <v>1067743990.66</v>
      </c>
      <c r="Q411" s="57">
        <v>280643922</v>
      </c>
      <c r="V411" s="35"/>
      <c r="W411" s="55"/>
      <c r="X411" s="55"/>
      <c r="Y411" s="55"/>
      <c r="Z411" s="55"/>
    </row>
    <row r="412" spans="1:26">
      <c r="A412" s="47"/>
      <c r="B412" s="49"/>
      <c r="C412" s="49"/>
      <c r="E412" s="51"/>
      <c r="F412" s="51"/>
      <c r="G412" s="51"/>
      <c r="H412" s="51"/>
      <c r="I412" s="52"/>
      <c r="K412" s="59"/>
      <c r="L412" s="34"/>
      <c r="M412" s="63"/>
      <c r="O412" s="35"/>
    </row>
    <row r="413" spans="1:26">
      <c r="A413" s="47" t="s">
        <v>24</v>
      </c>
      <c r="B413" s="48" t="s">
        <v>164</v>
      </c>
      <c r="C413" s="49" t="s">
        <v>124</v>
      </c>
      <c r="D413" s="50">
        <v>1988</v>
      </c>
      <c r="E413" s="51">
        <v>292686064</v>
      </c>
      <c r="F413" s="51">
        <v>222200416</v>
      </c>
      <c r="G413" s="51">
        <v>119228811</v>
      </c>
      <c r="H413" s="51">
        <v>0</v>
      </c>
      <c r="I413" s="52">
        <f t="shared" si="23"/>
        <v>634115291</v>
      </c>
      <c r="J413" s="51">
        <v>-509273</v>
      </c>
      <c r="K413" s="53">
        <f>SUM(I413:J413)</f>
        <v>633606018</v>
      </c>
      <c r="L413" s="34">
        <v>0</v>
      </c>
      <c r="M413" s="63"/>
      <c r="O413" s="35" t="str">
        <f>IF([1]totrevprm!O414="","",[1]totrevprm!O414)</f>
        <v/>
      </c>
    </row>
    <row r="414" spans="1:26">
      <c r="A414" s="47" t="s">
        <v>24</v>
      </c>
      <c r="B414" s="48" t="s">
        <v>164</v>
      </c>
      <c r="C414" s="49" t="s">
        <v>125</v>
      </c>
      <c r="D414" s="50">
        <v>1989</v>
      </c>
      <c r="E414" s="51">
        <v>271467846</v>
      </c>
      <c r="F414" s="51">
        <v>293377869</v>
      </c>
      <c r="G414" s="51">
        <v>125767114</v>
      </c>
      <c r="H414" s="51">
        <v>0</v>
      </c>
      <c r="I414" s="52">
        <f t="shared" si="23"/>
        <v>690612829</v>
      </c>
      <c r="J414" s="51">
        <v>-4304714</v>
      </c>
      <c r="K414" s="53">
        <f t="shared" ref="K414:K448" si="25">SUM(I414:J414)</f>
        <v>686308115</v>
      </c>
      <c r="L414" s="34">
        <v>0</v>
      </c>
      <c r="M414" s="63"/>
      <c r="O414" s="35" t="str">
        <f>IF([1]totrevprm!O415="","",[1]totrevprm!O415)</f>
        <v/>
      </c>
    </row>
    <row r="415" spans="1:26">
      <c r="A415" s="47" t="s">
        <v>24</v>
      </c>
      <c r="B415" s="48" t="s">
        <v>164</v>
      </c>
      <c r="C415" s="49" t="s">
        <v>125</v>
      </c>
      <c r="D415" s="50">
        <v>1990</v>
      </c>
      <c r="E415" s="51">
        <v>307921019</v>
      </c>
      <c r="F415" s="51">
        <v>385024537.83999997</v>
      </c>
      <c r="G415" s="51">
        <v>130123595</v>
      </c>
      <c r="H415" s="51">
        <v>0</v>
      </c>
      <c r="I415" s="52">
        <f t="shared" si="23"/>
        <v>823069151.83999991</v>
      </c>
      <c r="J415" s="51">
        <v>-1219417</v>
      </c>
      <c r="K415" s="53">
        <f t="shared" si="25"/>
        <v>821849734.83999991</v>
      </c>
      <c r="L415" s="34">
        <v>0</v>
      </c>
      <c r="M415" s="63"/>
      <c r="O415" s="35" t="str">
        <f>IF([1]totrevprm!O416="","",[1]totrevprm!O416)</f>
        <v/>
      </c>
    </row>
    <row r="416" spans="1:26">
      <c r="A416" s="47" t="s">
        <v>24</v>
      </c>
      <c r="B416" s="48" t="s">
        <v>164</v>
      </c>
      <c r="C416" s="49" t="s">
        <v>125</v>
      </c>
      <c r="D416" s="50">
        <v>1991</v>
      </c>
      <c r="E416" s="51">
        <v>339685365</v>
      </c>
      <c r="F416" s="51">
        <v>291514770</v>
      </c>
      <c r="G416" s="51">
        <v>138284159</v>
      </c>
      <c r="H416" s="51">
        <v>0</v>
      </c>
      <c r="I416" s="52">
        <f t="shared" si="23"/>
        <v>769484294</v>
      </c>
      <c r="J416" s="51">
        <v>-119347</v>
      </c>
      <c r="K416" s="53">
        <f t="shared" si="25"/>
        <v>769364947</v>
      </c>
      <c r="L416" s="34">
        <v>0</v>
      </c>
      <c r="M416" s="63"/>
      <c r="O416" s="35" t="str">
        <f>IF([1]totrevprm!O417="","",[1]totrevprm!O417)</f>
        <v/>
      </c>
    </row>
    <row r="417" spans="1:26">
      <c r="A417" s="47" t="s">
        <v>24</v>
      </c>
      <c r="B417" s="48" t="s">
        <v>164</v>
      </c>
      <c r="C417" s="49" t="s">
        <v>125</v>
      </c>
      <c r="D417" s="50">
        <v>1992</v>
      </c>
      <c r="E417" s="51">
        <v>350257420</v>
      </c>
      <c r="F417" s="51">
        <v>308282151.60000002</v>
      </c>
      <c r="G417" s="51">
        <v>148633372</v>
      </c>
      <c r="H417" s="51">
        <v>0</v>
      </c>
      <c r="I417" s="52">
        <f t="shared" si="23"/>
        <v>807172943.60000002</v>
      </c>
      <c r="J417" s="51">
        <v>-23529</v>
      </c>
      <c r="K417" s="53">
        <f t="shared" si="25"/>
        <v>807149414.60000002</v>
      </c>
      <c r="L417" s="34">
        <v>0</v>
      </c>
      <c r="M417" s="63"/>
      <c r="O417" s="35" t="str">
        <f>IF([1]totrevprm!O418="","",[1]totrevprm!O418)</f>
        <v/>
      </c>
    </row>
    <row r="418" spans="1:26">
      <c r="A418" s="47" t="s">
        <v>24</v>
      </c>
      <c r="B418" s="48" t="s">
        <v>164</v>
      </c>
      <c r="C418" s="49" t="s">
        <v>125</v>
      </c>
      <c r="D418" s="50">
        <v>1993</v>
      </c>
      <c r="E418" s="51">
        <v>352932662</v>
      </c>
      <c r="F418" s="51">
        <v>256075180</v>
      </c>
      <c r="G418" s="51">
        <v>153389324</v>
      </c>
      <c r="H418" s="51">
        <v>0</v>
      </c>
      <c r="I418" s="52">
        <f t="shared" si="23"/>
        <v>762397166</v>
      </c>
      <c r="J418" s="51">
        <v>-5782</v>
      </c>
      <c r="K418" s="53">
        <f t="shared" si="25"/>
        <v>762391384</v>
      </c>
      <c r="L418" s="34">
        <v>0</v>
      </c>
      <c r="M418" s="63"/>
      <c r="O418" s="35" t="str">
        <f>IF([1]totrevprm!O419="","",[1]totrevprm!O419)</f>
        <v/>
      </c>
    </row>
    <row r="419" spans="1:26">
      <c r="A419" s="47" t="s">
        <v>24</v>
      </c>
      <c r="B419" s="48" t="s">
        <v>164</v>
      </c>
      <c r="C419" s="49" t="s">
        <v>125</v>
      </c>
      <c r="D419" s="50">
        <v>1994</v>
      </c>
      <c r="E419" s="51">
        <v>376354138</v>
      </c>
      <c r="F419" s="51">
        <v>387647554</v>
      </c>
      <c r="G419" s="51">
        <v>157065300</v>
      </c>
      <c r="H419" s="51">
        <v>0</v>
      </c>
      <c r="I419" s="52">
        <f t="shared" si="23"/>
        <v>921066992</v>
      </c>
      <c r="J419" s="51">
        <v>-26594</v>
      </c>
      <c r="K419" s="53">
        <f t="shared" si="25"/>
        <v>921040398</v>
      </c>
      <c r="L419" s="34">
        <v>0</v>
      </c>
      <c r="M419" s="63"/>
      <c r="O419" s="35" t="str">
        <f>IF([1]totrevprm!O420="","",[1]totrevprm!O420)</f>
        <v/>
      </c>
    </row>
    <row r="420" spans="1:26">
      <c r="A420" s="47" t="s">
        <v>24</v>
      </c>
      <c r="B420" s="48" t="s">
        <v>164</v>
      </c>
      <c r="C420" s="49" t="s">
        <v>125</v>
      </c>
      <c r="D420" s="50">
        <v>1995</v>
      </c>
      <c r="E420" s="51">
        <v>459545008</v>
      </c>
      <c r="F420" s="51">
        <v>384824639</v>
      </c>
      <c r="G420" s="51">
        <v>158199562</v>
      </c>
      <c r="H420" s="51">
        <v>0</v>
      </c>
      <c r="I420" s="52">
        <f t="shared" si="23"/>
        <v>1002569209</v>
      </c>
      <c r="J420" s="51">
        <v>-5</v>
      </c>
      <c r="K420" s="53">
        <f t="shared" si="25"/>
        <v>1002569204</v>
      </c>
      <c r="L420" s="34">
        <v>0</v>
      </c>
      <c r="M420" s="63"/>
      <c r="O420" s="35" t="str">
        <f>IF([1]totrevprm!O421="","",[1]totrevprm!O421)</f>
        <v/>
      </c>
    </row>
    <row r="421" spans="1:26">
      <c r="A421" s="47" t="s">
        <v>24</v>
      </c>
      <c r="B421" s="48" t="s">
        <v>164</v>
      </c>
      <c r="C421" s="49" t="s">
        <v>125</v>
      </c>
      <c r="D421" s="50">
        <v>1996</v>
      </c>
      <c r="E421" s="51">
        <v>413233413</v>
      </c>
      <c r="F421" s="51">
        <v>489260313</v>
      </c>
      <c r="G421" s="51">
        <v>175717710</v>
      </c>
      <c r="H421" s="51">
        <v>0</v>
      </c>
      <c r="I421" s="52">
        <f t="shared" si="23"/>
        <v>1078211436</v>
      </c>
      <c r="J421" s="51">
        <v>-2</v>
      </c>
      <c r="K421" s="53">
        <f t="shared" si="25"/>
        <v>1078211434</v>
      </c>
      <c r="L421" s="34">
        <v>0</v>
      </c>
      <c r="M421" s="63"/>
      <c r="O421" s="35" t="str">
        <f>IF([1]totrevprm!O422="","",[1]totrevprm!O422)</f>
        <v/>
      </c>
    </row>
    <row r="422" spans="1:26">
      <c r="A422" s="47" t="s">
        <v>24</v>
      </c>
      <c r="B422" s="48" t="s">
        <v>164</v>
      </c>
      <c r="C422" s="49" t="s">
        <v>125</v>
      </c>
      <c r="D422" s="50">
        <v>1997</v>
      </c>
      <c r="E422" s="51">
        <v>446611937</v>
      </c>
      <c r="F422" s="51">
        <v>357280503</v>
      </c>
      <c r="G422" s="51">
        <v>175447406</v>
      </c>
      <c r="H422" s="51">
        <v>0</v>
      </c>
      <c r="I422" s="52">
        <f t="shared" si="23"/>
        <v>979339846</v>
      </c>
      <c r="J422" s="51">
        <v>-6</v>
      </c>
      <c r="K422" s="53">
        <f t="shared" si="25"/>
        <v>979339840</v>
      </c>
      <c r="L422" s="34">
        <v>0</v>
      </c>
      <c r="M422" s="63"/>
      <c r="O422" s="35" t="str">
        <f>IF([1]totrevprm!O423="","",[1]totrevprm!O423)</f>
        <v/>
      </c>
    </row>
    <row r="423" spans="1:26">
      <c r="A423" s="47" t="s">
        <v>24</v>
      </c>
      <c r="B423" s="48" t="s">
        <v>164</v>
      </c>
      <c r="C423" s="49" t="s">
        <v>125</v>
      </c>
      <c r="D423" s="50">
        <v>1998</v>
      </c>
      <c r="E423" s="51">
        <v>413901881</v>
      </c>
      <c r="F423" s="51">
        <v>413338303</v>
      </c>
      <c r="G423" s="51">
        <v>170690538</v>
      </c>
      <c r="H423" s="51">
        <v>0</v>
      </c>
      <c r="I423" s="52">
        <f t="shared" si="23"/>
        <v>997930722</v>
      </c>
      <c r="J423" s="51">
        <v>-613711</v>
      </c>
      <c r="K423" s="53">
        <f t="shared" si="25"/>
        <v>997317011</v>
      </c>
      <c r="L423" s="34">
        <v>0</v>
      </c>
      <c r="M423" s="63"/>
      <c r="O423" s="35" t="str">
        <f>IF([1]totrevprm!O424="","",[1]totrevprm!O424)</f>
        <v/>
      </c>
    </row>
    <row r="424" spans="1:26">
      <c r="A424" s="47" t="s">
        <v>24</v>
      </c>
      <c r="B424" s="48" t="s">
        <v>164</v>
      </c>
      <c r="C424" s="49" t="s">
        <v>125</v>
      </c>
      <c r="D424" s="50">
        <v>1999</v>
      </c>
      <c r="E424" s="51">
        <v>437280519</v>
      </c>
      <c r="F424" s="51">
        <v>438396889</v>
      </c>
      <c r="G424" s="51">
        <v>182601407</v>
      </c>
      <c r="H424" s="51">
        <v>0</v>
      </c>
      <c r="I424" s="52">
        <f t="shared" si="23"/>
        <v>1058278815</v>
      </c>
      <c r="J424" s="51">
        <v>-4</v>
      </c>
      <c r="K424" s="53">
        <f t="shared" si="25"/>
        <v>1058278811</v>
      </c>
      <c r="L424" s="34">
        <v>0</v>
      </c>
      <c r="M424" s="63"/>
      <c r="O424" s="35" t="str">
        <f>IF([1]totrevprm!O425="","",[1]totrevprm!O425)</f>
        <v/>
      </c>
    </row>
    <row r="425" spans="1:26">
      <c r="A425" s="47" t="s">
        <v>24</v>
      </c>
      <c r="B425" s="48" t="s">
        <v>164</v>
      </c>
      <c r="C425" s="49" t="s">
        <v>125</v>
      </c>
      <c r="D425" s="50">
        <v>2000</v>
      </c>
      <c r="E425" s="51">
        <v>514076764</v>
      </c>
      <c r="F425" s="51">
        <v>567135516</v>
      </c>
      <c r="G425" s="51">
        <v>201211269</v>
      </c>
      <c r="H425" s="51">
        <v>0</v>
      </c>
      <c r="I425" s="52">
        <f t="shared" si="23"/>
        <v>1282423549</v>
      </c>
      <c r="J425" s="51">
        <v>-1092002</v>
      </c>
      <c r="K425" s="53">
        <f t="shared" si="25"/>
        <v>1281331547</v>
      </c>
      <c r="L425" s="34">
        <v>0</v>
      </c>
      <c r="M425" s="63"/>
      <c r="O425" s="35" t="str">
        <f>IF([1]totrevprm!O426="","",[1]totrevprm!O426)</f>
        <v/>
      </c>
      <c r="V425" s="35" t="s">
        <v>164</v>
      </c>
      <c r="W425" s="55">
        <v>406135</v>
      </c>
      <c r="X425" s="55">
        <v>6960488</v>
      </c>
      <c r="Y425" s="55">
        <v>2863254</v>
      </c>
      <c r="Z425" s="55">
        <v>0</v>
      </c>
    </row>
    <row r="426" spans="1:26">
      <c r="A426" s="47" t="s">
        <v>24</v>
      </c>
      <c r="B426" s="48" t="s">
        <v>164</v>
      </c>
      <c r="C426" s="49" t="s">
        <v>125</v>
      </c>
      <c r="D426" s="50">
        <v>2001</v>
      </c>
      <c r="E426" s="51">
        <v>393712531</v>
      </c>
      <c r="F426" s="51">
        <v>624528133</v>
      </c>
      <c r="G426" s="51">
        <v>208532835</v>
      </c>
      <c r="H426" s="51">
        <v>0</v>
      </c>
      <c r="I426" s="52">
        <f t="shared" si="23"/>
        <v>1226773499</v>
      </c>
      <c r="J426" s="51">
        <v>-121106</v>
      </c>
      <c r="K426" s="53">
        <f t="shared" si="25"/>
        <v>1226652393</v>
      </c>
      <c r="L426" s="34">
        <v>0</v>
      </c>
      <c r="M426" s="63"/>
      <c r="O426" s="35" t="str">
        <f>IF([1]totrevprm!O427="","",[1]totrevprm!O427)</f>
        <v/>
      </c>
      <c r="V426" s="35"/>
      <c r="W426" s="55"/>
      <c r="X426" s="55"/>
      <c r="Y426" s="55"/>
      <c r="Z426" s="55"/>
    </row>
    <row r="427" spans="1:26">
      <c r="A427" s="47" t="s">
        <v>24</v>
      </c>
      <c r="B427" s="48" t="s">
        <v>164</v>
      </c>
      <c r="C427" s="49" t="s">
        <v>125</v>
      </c>
      <c r="D427" s="50">
        <v>2002</v>
      </c>
      <c r="E427" s="51">
        <v>474929610</v>
      </c>
      <c r="F427" s="51">
        <v>829282949</v>
      </c>
      <c r="G427" s="51">
        <v>224955478</v>
      </c>
      <c r="H427" s="51">
        <v>0</v>
      </c>
      <c r="I427" s="52">
        <f t="shared" si="23"/>
        <v>1529168037</v>
      </c>
      <c r="J427" s="51">
        <v>-3550</v>
      </c>
      <c r="K427" s="53">
        <f t="shared" si="25"/>
        <v>1529164487</v>
      </c>
      <c r="L427" s="34">
        <v>0</v>
      </c>
      <c r="M427" s="63"/>
      <c r="O427" s="35" t="str">
        <f>IF([1]totrevprm!O428="","",[1]totrevprm!O428)</f>
        <v/>
      </c>
      <c r="V427" s="35"/>
      <c r="W427" s="55"/>
      <c r="X427" s="55"/>
      <c r="Y427" s="55"/>
      <c r="Z427" s="55"/>
    </row>
    <row r="428" spans="1:26">
      <c r="A428" s="47" t="s">
        <v>24</v>
      </c>
      <c r="B428" s="48" t="s">
        <v>164</v>
      </c>
      <c r="C428" s="49" t="s">
        <v>125</v>
      </c>
      <c r="D428" s="50">
        <v>2003</v>
      </c>
      <c r="E428" s="56">
        <v>521909669</v>
      </c>
      <c r="F428" s="56">
        <v>797316118</v>
      </c>
      <c r="G428" s="56">
        <v>234767150</v>
      </c>
      <c r="H428" s="51">
        <v>0</v>
      </c>
      <c r="I428" s="52">
        <f t="shared" ref="I428:I491" si="26">SUM(E428:H428)</f>
        <v>1553992937</v>
      </c>
      <c r="J428" s="51">
        <v>-23732</v>
      </c>
      <c r="K428" s="53">
        <f t="shared" si="25"/>
        <v>1553969205</v>
      </c>
      <c r="L428" s="34">
        <v>0</v>
      </c>
      <c r="M428" s="63"/>
      <c r="O428" s="35" t="str">
        <f>IF([1]totrevprm!O429="","",[1]totrevprm!O429)</f>
        <v/>
      </c>
      <c r="V428" s="35"/>
      <c r="W428" s="55"/>
      <c r="X428" s="55"/>
      <c r="Y428" s="55"/>
      <c r="Z428" s="55"/>
    </row>
    <row r="429" spans="1:26">
      <c r="A429" s="47" t="s">
        <v>24</v>
      </c>
      <c r="B429" s="48" t="s">
        <v>164</v>
      </c>
      <c r="C429" s="49" t="s">
        <v>125</v>
      </c>
      <c r="D429" s="50">
        <v>2004</v>
      </c>
      <c r="E429" s="56">
        <v>469416393</v>
      </c>
      <c r="F429" s="56">
        <v>704378484</v>
      </c>
      <c r="G429" s="56">
        <v>250783994</v>
      </c>
      <c r="H429" s="51">
        <v>0</v>
      </c>
      <c r="I429" s="52">
        <f t="shared" si="26"/>
        <v>1424578871</v>
      </c>
      <c r="J429" s="51">
        <v>-1532</v>
      </c>
      <c r="K429" s="53">
        <f t="shared" si="25"/>
        <v>1424577339</v>
      </c>
      <c r="L429" s="34">
        <v>0</v>
      </c>
      <c r="M429" s="63"/>
      <c r="O429" s="35" t="str">
        <f>IF([1]totrevprm!O430="","",[1]totrevprm!O430)</f>
        <v/>
      </c>
      <c r="V429" s="35"/>
      <c r="W429" s="55"/>
      <c r="X429" s="55"/>
      <c r="Y429" s="55"/>
      <c r="Z429" s="55"/>
    </row>
    <row r="430" spans="1:26">
      <c r="A430" s="47" t="s">
        <v>24</v>
      </c>
      <c r="B430" s="48" t="s">
        <v>164</v>
      </c>
      <c r="C430" s="49"/>
      <c r="D430" s="50">
        <v>2005</v>
      </c>
      <c r="E430" s="56">
        <v>497219236</v>
      </c>
      <c r="F430" s="56">
        <v>692529159</v>
      </c>
      <c r="G430" s="56">
        <v>265357425.329999</v>
      </c>
      <c r="H430" s="51">
        <v>0</v>
      </c>
      <c r="I430" s="52">
        <f t="shared" si="26"/>
        <v>1455105820.329999</v>
      </c>
      <c r="J430" s="51">
        <v>-2</v>
      </c>
      <c r="K430" s="53">
        <f t="shared" si="25"/>
        <v>1455105818.329999</v>
      </c>
      <c r="L430" s="34">
        <v>0</v>
      </c>
      <c r="M430" s="63"/>
      <c r="O430" s="35" t="str">
        <f>IF([1]totrevprm!O431="","",[1]totrevprm!O431)</f>
        <v/>
      </c>
      <c r="V430" s="35"/>
      <c r="W430" s="55"/>
      <c r="X430" s="55"/>
      <c r="Y430" s="55"/>
      <c r="Z430" s="55"/>
    </row>
    <row r="431" spans="1:26">
      <c r="A431" s="47" t="s">
        <v>24</v>
      </c>
      <c r="B431" s="48" t="s">
        <v>164</v>
      </c>
      <c r="C431" s="49"/>
      <c r="D431" s="50">
        <v>2006</v>
      </c>
      <c r="E431" s="34">
        <v>510463157</v>
      </c>
      <c r="F431" s="34">
        <v>838750531</v>
      </c>
      <c r="G431" s="34">
        <v>338469824</v>
      </c>
      <c r="H431" s="34">
        <v>0</v>
      </c>
      <c r="I431" s="52">
        <f t="shared" si="26"/>
        <v>1687683512</v>
      </c>
      <c r="J431" s="51">
        <v>-998286</v>
      </c>
      <c r="K431" s="53">
        <f t="shared" si="25"/>
        <v>1686685226</v>
      </c>
      <c r="L431" s="34">
        <v>0</v>
      </c>
      <c r="M431" s="63"/>
      <c r="O431" s="35" t="str">
        <f>IF([1]totrevprm!O432="","",[1]totrevprm!O432)</f>
        <v/>
      </c>
      <c r="V431" s="35"/>
      <c r="W431" s="55"/>
      <c r="X431" s="55"/>
      <c r="Y431" s="55"/>
      <c r="Z431" s="55"/>
    </row>
    <row r="432" spans="1:26">
      <c r="A432" s="47" t="s">
        <v>24</v>
      </c>
      <c r="B432" s="48" t="s">
        <v>164</v>
      </c>
      <c r="C432" s="49"/>
      <c r="D432" s="50">
        <v>2007</v>
      </c>
      <c r="E432" s="34">
        <v>505107454</v>
      </c>
      <c r="F432" s="34">
        <v>842533842</v>
      </c>
      <c r="G432" s="34">
        <v>402081140</v>
      </c>
      <c r="H432" s="34">
        <v>0</v>
      </c>
      <c r="I432" s="52">
        <f t="shared" si="26"/>
        <v>1749722436</v>
      </c>
      <c r="J432" s="51">
        <v>-4</v>
      </c>
      <c r="K432" s="53">
        <f t="shared" si="25"/>
        <v>1749722432</v>
      </c>
      <c r="L432" s="34">
        <v>0</v>
      </c>
      <c r="M432" s="63"/>
      <c r="O432" s="35" t="str">
        <f>IF([1]totrevprm!O433="","",[1]totrevprm!O433)</f>
        <v/>
      </c>
      <c r="V432" s="35"/>
      <c r="W432" s="55"/>
      <c r="X432" s="55"/>
      <c r="Y432" s="55"/>
      <c r="Z432" s="55"/>
    </row>
    <row r="433" spans="1:26">
      <c r="A433" s="47" t="s">
        <v>24</v>
      </c>
      <c r="B433" s="48" t="s">
        <v>164</v>
      </c>
      <c r="C433" s="49"/>
      <c r="D433" s="50">
        <v>2008</v>
      </c>
      <c r="E433" s="34">
        <v>604155199</v>
      </c>
      <c r="F433" s="34">
        <v>1098537973</v>
      </c>
      <c r="G433" s="34">
        <v>454006775</v>
      </c>
      <c r="H433" s="34">
        <v>0</v>
      </c>
      <c r="I433" s="52">
        <f t="shared" si="26"/>
        <v>2156699947</v>
      </c>
      <c r="J433" s="51">
        <v>0</v>
      </c>
      <c r="K433" s="53">
        <f t="shared" si="25"/>
        <v>2156699947</v>
      </c>
      <c r="L433" s="34">
        <v>0</v>
      </c>
      <c r="M433" s="63"/>
      <c r="O433" s="35" t="str">
        <f>IF([1]totrevprm!O434="","",[1]totrevprm!O434)</f>
        <v/>
      </c>
      <c r="V433" s="35"/>
      <c r="W433" s="55"/>
      <c r="X433" s="55"/>
      <c r="Y433" s="55"/>
      <c r="Z433" s="55"/>
    </row>
    <row r="434" spans="1:26">
      <c r="A434" s="47" t="s">
        <v>24</v>
      </c>
      <c r="B434" s="48" t="s">
        <v>164</v>
      </c>
      <c r="C434" s="49"/>
      <c r="D434" s="50">
        <v>2009</v>
      </c>
      <c r="E434" s="34">
        <v>612444475</v>
      </c>
      <c r="F434" s="34">
        <v>980409275</v>
      </c>
      <c r="G434" s="34">
        <v>977121609</v>
      </c>
      <c r="H434" s="34">
        <v>0</v>
      </c>
      <c r="I434" s="52">
        <f t="shared" si="26"/>
        <v>2569975359</v>
      </c>
      <c r="J434" s="51">
        <v>-162433</v>
      </c>
      <c r="K434" s="53">
        <f t="shared" si="25"/>
        <v>2569812926</v>
      </c>
      <c r="L434" s="34">
        <v>0</v>
      </c>
      <c r="M434" s="63"/>
      <c r="O434" s="35" t="str">
        <f>IF([1]totrevprm!O435="","",[1]totrevprm!O435)</f>
        <v/>
      </c>
      <c r="V434" s="35"/>
      <c r="W434" s="55"/>
      <c r="X434" s="55"/>
      <c r="Y434" s="55"/>
      <c r="Z434" s="55"/>
    </row>
    <row r="435" spans="1:26">
      <c r="A435" s="47" t="s">
        <v>24</v>
      </c>
      <c r="B435" s="48" t="s">
        <v>164</v>
      </c>
      <c r="C435" s="49"/>
      <c r="D435" s="50">
        <v>2010</v>
      </c>
      <c r="E435" s="34">
        <v>633237335</v>
      </c>
      <c r="F435" s="34">
        <v>810659609</v>
      </c>
      <c r="G435" s="34">
        <v>1186022784</v>
      </c>
      <c r="H435" s="34">
        <v>0</v>
      </c>
      <c r="I435" s="52">
        <f t="shared" si="26"/>
        <v>2629919728</v>
      </c>
      <c r="J435" s="51">
        <v>-47291</v>
      </c>
      <c r="K435" s="53">
        <f t="shared" si="25"/>
        <v>2629872437</v>
      </c>
      <c r="L435" s="34">
        <v>0</v>
      </c>
      <c r="M435" s="63"/>
      <c r="O435" s="35" t="str">
        <f>IF([1]totrevprm!O436="","",[1]totrevprm!O436)</f>
        <v/>
      </c>
      <c r="V435" s="35"/>
      <c r="W435" s="55"/>
      <c r="X435" s="55"/>
      <c r="Y435" s="55"/>
      <c r="Z435" s="55"/>
    </row>
    <row r="436" spans="1:26">
      <c r="A436" s="47" t="s">
        <v>24</v>
      </c>
      <c r="B436" s="48" t="s">
        <v>164</v>
      </c>
      <c r="C436" s="49"/>
      <c r="D436" s="50">
        <v>2011</v>
      </c>
      <c r="E436" s="34">
        <v>643574500</v>
      </c>
      <c r="F436" s="34">
        <v>883326217</v>
      </c>
      <c r="G436" s="34">
        <v>866175548.40999997</v>
      </c>
      <c r="H436" s="34">
        <v>0</v>
      </c>
      <c r="I436" s="52">
        <f t="shared" si="26"/>
        <v>2393076265.4099998</v>
      </c>
      <c r="J436" s="51">
        <v>-46443</v>
      </c>
      <c r="K436" s="53">
        <f t="shared" si="25"/>
        <v>2393029822.4099998</v>
      </c>
      <c r="L436" s="34">
        <v>0</v>
      </c>
      <c r="M436" s="63"/>
      <c r="O436" s="35" t="str">
        <f>IF([1]totrevprm!O437="","",[1]totrevprm!O437)</f>
        <v/>
      </c>
      <c r="V436" s="35"/>
      <c r="W436" s="55"/>
      <c r="X436" s="55"/>
      <c r="Y436" s="55"/>
      <c r="Z436" s="55"/>
    </row>
    <row r="437" spans="1:26">
      <c r="A437" s="47" t="s">
        <v>24</v>
      </c>
      <c r="B437" s="48" t="s">
        <v>164</v>
      </c>
      <c r="C437" s="49"/>
      <c r="D437" s="50">
        <v>2012</v>
      </c>
      <c r="E437" s="34">
        <v>673101632</v>
      </c>
      <c r="F437" s="34">
        <v>873677574</v>
      </c>
      <c r="G437" s="34">
        <v>1132254241</v>
      </c>
      <c r="H437" s="34">
        <v>0</v>
      </c>
      <c r="I437" s="52">
        <f t="shared" si="26"/>
        <v>2679033447</v>
      </c>
      <c r="J437" s="51">
        <v>-43425</v>
      </c>
      <c r="K437" s="53">
        <f t="shared" si="25"/>
        <v>2678990022</v>
      </c>
      <c r="L437" s="34">
        <v>0</v>
      </c>
      <c r="M437" s="63"/>
      <c r="O437" s="35" t="str">
        <f>IF([1]totrevprm!O438="","",[1]totrevprm!O438)</f>
        <v/>
      </c>
      <c r="V437" s="35"/>
      <c r="W437" s="55"/>
      <c r="X437" s="55"/>
      <c r="Y437" s="55"/>
      <c r="Z437" s="55"/>
    </row>
    <row r="438" spans="1:26">
      <c r="A438" s="47" t="s">
        <v>24</v>
      </c>
      <c r="B438" s="48" t="s">
        <v>164</v>
      </c>
      <c r="C438" s="49"/>
      <c r="D438" s="50">
        <v>2013</v>
      </c>
      <c r="E438" s="34">
        <v>764845153</v>
      </c>
      <c r="F438" s="34">
        <v>867994635</v>
      </c>
      <c r="G438" s="34">
        <v>356693857</v>
      </c>
      <c r="H438" s="34">
        <v>0</v>
      </c>
      <c r="I438" s="52">
        <f t="shared" si="26"/>
        <v>1989533645</v>
      </c>
      <c r="J438" s="51">
        <v>-7</v>
      </c>
      <c r="K438" s="53">
        <f t="shared" si="25"/>
        <v>1989533638</v>
      </c>
      <c r="L438" s="34">
        <v>0</v>
      </c>
      <c r="M438" s="63"/>
      <c r="O438" s="35" t="str">
        <f>IF([1]totrevprm!O439="","",[1]totrevprm!O439)</f>
        <v/>
      </c>
      <c r="V438" s="35"/>
      <c r="W438" s="55"/>
      <c r="X438" s="55"/>
      <c r="Y438" s="55"/>
      <c r="Z438" s="55"/>
    </row>
    <row r="439" spans="1:26">
      <c r="A439" s="47" t="s">
        <v>24</v>
      </c>
      <c r="B439" s="48" t="s">
        <v>164</v>
      </c>
      <c r="C439" s="49"/>
      <c r="D439" s="58">
        <v>2014</v>
      </c>
      <c r="E439" s="34">
        <v>710122339</v>
      </c>
      <c r="F439" s="34">
        <v>879583941</v>
      </c>
      <c r="G439" s="34">
        <v>761524166</v>
      </c>
      <c r="H439" s="34">
        <v>0</v>
      </c>
      <c r="I439" s="52">
        <f t="shared" si="26"/>
        <v>2351230446</v>
      </c>
      <c r="J439" s="51">
        <v>-162</v>
      </c>
      <c r="K439" s="53">
        <f t="shared" si="25"/>
        <v>2351230284</v>
      </c>
      <c r="L439" s="34">
        <v>0</v>
      </c>
      <c r="M439" s="63"/>
      <c r="O439" s="35" t="str">
        <f>IF([1]totrevprm!O440="","",[1]totrevprm!O440)</f>
        <v/>
      </c>
      <c r="V439" s="35"/>
      <c r="W439" s="55"/>
      <c r="X439" s="55"/>
      <c r="Y439" s="55"/>
      <c r="Z439" s="55"/>
    </row>
    <row r="440" spans="1:26">
      <c r="A440" s="47" t="s">
        <v>24</v>
      </c>
      <c r="B440" s="48" t="s">
        <v>164</v>
      </c>
      <c r="C440" s="49"/>
      <c r="D440" s="58">
        <v>2015</v>
      </c>
      <c r="E440" s="34">
        <v>738433143</v>
      </c>
      <c r="F440" s="34">
        <v>932362585</v>
      </c>
      <c r="G440" s="34">
        <v>796656759</v>
      </c>
      <c r="H440" s="34">
        <v>0</v>
      </c>
      <c r="I440" s="52">
        <f t="shared" si="26"/>
        <v>2467452487</v>
      </c>
      <c r="J440" s="51">
        <v>-2</v>
      </c>
      <c r="K440" s="53">
        <f t="shared" si="25"/>
        <v>2467452485</v>
      </c>
      <c r="L440" s="34">
        <v>0</v>
      </c>
      <c r="M440" s="63"/>
      <c r="O440" s="35" t="str">
        <f>IF([1]totrevprm!O441="","",[1]totrevprm!O441)</f>
        <v/>
      </c>
      <c r="P440" s="32">
        <v>131549725.23096684</v>
      </c>
      <c r="Q440" s="32">
        <v>90530912.535820901</v>
      </c>
      <c r="V440" s="35"/>
      <c r="W440" s="55"/>
      <c r="X440" s="55"/>
      <c r="Y440" s="55"/>
      <c r="Z440" s="55"/>
    </row>
    <row r="441" spans="1:26">
      <c r="A441" s="47" t="s">
        <v>24</v>
      </c>
      <c r="B441" s="48" t="s">
        <v>164</v>
      </c>
      <c r="C441" s="49"/>
      <c r="D441" s="58">
        <v>2016</v>
      </c>
      <c r="E441" s="34">
        <v>758544807</v>
      </c>
      <c r="F441" s="34">
        <v>1004709940</v>
      </c>
      <c r="G441" s="34">
        <v>1302400685</v>
      </c>
      <c r="H441" s="34">
        <v>0</v>
      </c>
      <c r="I441" s="52">
        <f t="shared" si="26"/>
        <v>3065655432</v>
      </c>
      <c r="J441" s="51">
        <v>-1001</v>
      </c>
      <c r="K441" s="53">
        <f t="shared" si="25"/>
        <v>3065654431</v>
      </c>
      <c r="L441" s="34">
        <v>0</v>
      </c>
      <c r="M441" s="63"/>
      <c r="O441" s="35" t="str">
        <f>IF([1]totrevprm!O442="","",[1]totrevprm!O442)</f>
        <v/>
      </c>
      <c r="P441" s="32">
        <v>136863921.94889972</v>
      </c>
      <c r="Q441" s="32">
        <v>90985384.26729323</v>
      </c>
      <c r="V441" s="35"/>
      <c r="W441" s="55"/>
      <c r="X441" s="55"/>
      <c r="Y441" s="55"/>
      <c r="Z441" s="55"/>
    </row>
    <row r="442" spans="1:26">
      <c r="A442" s="47" t="s">
        <v>24</v>
      </c>
      <c r="B442" s="48" t="s">
        <v>164</v>
      </c>
      <c r="C442" s="49"/>
      <c r="D442" s="58">
        <v>2017</v>
      </c>
      <c r="E442" s="34">
        <v>813993595</v>
      </c>
      <c r="F442" s="34">
        <v>1149395029</v>
      </c>
      <c r="G442" s="34">
        <v>1386860854.3800001</v>
      </c>
      <c r="H442" s="34">
        <v>0</v>
      </c>
      <c r="I442" s="52">
        <f t="shared" si="26"/>
        <v>3350249478.3800001</v>
      </c>
      <c r="J442" s="51">
        <v>-1269</v>
      </c>
      <c r="K442" s="53">
        <f t="shared" si="25"/>
        <v>3350248209.3800001</v>
      </c>
      <c r="L442" s="34">
        <v>0</v>
      </c>
      <c r="M442" s="63"/>
      <c r="O442" s="35" t="str">
        <f>IF([1]totrevprm!O443="","",[1]totrevprm!O443)</f>
        <v/>
      </c>
      <c r="P442" s="32">
        <v>140971082.52991715</v>
      </c>
      <c r="Q442" s="32">
        <v>95809139.000236228</v>
      </c>
      <c r="V442" s="35"/>
      <c r="W442" s="55"/>
      <c r="X442" s="55"/>
      <c r="Y442" s="55"/>
      <c r="Z442" s="55"/>
    </row>
    <row r="443" spans="1:26">
      <c r="A443" s="47" t="s">
        <v>24</v>
      </c>
      <c r="B443" s="48" t="s">
        <v>164</v>
      </c>
      <c r="C443" s="49"/>
      <c r="D443" s="58">
        <v>2018</v>
      </c>
      <c r="E443" s="34">
        <v>877504905</v>
      </c>
      <c r="F443" s="34">
        <v>1290908774</v>
      </c>
      <c r="G443" s="34">
        <v>1332447860</v>
      </c>
      <c r="H443" s="34">
        <v>0</v>
      </c>
      <c r="I443" s="52">
        <f t="shared" si="26"/>
        <v>3500861539</v>
      </c>
      <c r="J443" s="51">
        <v>-1</v>
      </c>
      <c r="K443" s="53">
        <f t="shared" si="25"/>
        <v>3500861538</v>
      </c>
      <c r="L443" s="57">
        <v>0</v>
      </c>
      <c r="M443" s="63"/>
      <c r="O443" s="35" t="str">
        <f>IF([1]totrevprm!O444="","",[1]totrevprm!O444)</f>
        <v/>
      </c>
      <c r="P443" s="32">
        <v>141194941.31465024</v>
      </c>
      <c r="Q443" s="32">
        <v>123072685</v>
      </c>
      <c r="V443" s="35"/>
      <c r="W443" s="55"/>
      <c r="X443" s="55"/>
      <c r="Y443" s="55"/>
      <c r="Z443" s="55"/>
    </row>
    <row r="444" spans="1:26">
      <c r="A444" s="47" t="s">
        <v>24</v>
      </c>
      <c r="B444" s="48" t="s">
        <v>164</v>
      </c>
      <c r="C444" s="49"/>
      <c r="D444" s="58">
        <v>2019</v>
      </c>
      <c r="E444" s="34">
        <v>888542571</v>
      </c>
      <c r="F444" s="34">
        <v>1269025088</v>
      </c>
      <c r="G444" s="34">
        <v>1271344345</v>
      </c>
      <c r="H444" s="34">
        <v>0</v>
      </c>
      <c r="I444" s="52">
        <f t="shared" si="26"/>
        <v>3428912004</v>
      </c>
      <c r="J444" s="51">
        <v>-988550</v>
      </c>
      <c r="K444" s="53">
        <f t="shared" si="25"/>
        <v>3427923454</v>
      </c>
      <c r="L444" s="57">
        <v>0</v>
      </c>
      <c r="M444" s="63"/>
      <c r="O444" s="35" t="str">
        <f>IF([1]totrevprm!O445="","",[1]totrevprm!O445)</f>
        <v/>
      </c>
      <c r="P444" s="32">
        <v>144390554.01701161</v>
      </c>
      <c r="Q444" s="32">
        <v>91998331.719999999</v>
      </c>
      <c r="V444" s="35"/>
      <c r="W444" s="55"/>
      <c r="X444" s="55"/>
      <c r="Y444" s="55"/>
      <c r="Z444" s="55"/>
    </row>
    <row r="445" spans="1:26">
      <c r="A445" s="47" t="s">
        <v>24</v>
      </c>
      <c r="B445" s="48" t="s">
        <v>164</v>
      </c>
      <c r="C445" s="49"/>
      <c r="D445" s="58">
        <v>2020</v>
      </c>
      <c r="E445" s="34">
        <v>871404521</v>
      </c>
      <c r="F445" s="34">
        <v>1132153896</v>
      </c>
      <c r="G445" s="34">
        <v>1375259869</v>
      </c>
      <c r="H445" s="34">
        <v>0</v>
      </c>
      <c r="I445" s="52">
        <f t="shared" si="26"/>
        <v>3378818286</v>
      </c>
      <c r="J445" s="51">
        <v>-5748</v>
      </c>
      <c r="K445" s="53">
        <f t="shared" si="25"/>
        <v>3378812538</v>
      </c>
      <c r="L445" s="57">
        <v>0</v>
      </c>
      <c r="M445" s="63"/>
      <c r="O445" s="35" t="str">
        <f>IF([1]totrevprm!O446="","",[1]totrevprm!O446)</f>
        <v/>
      </c>
      <c r="P445" s="32">
        <v>131632775</v>
      </c>
      <c r="Q445" s="32">
        <v>92685920</v>
      </c>
      <c r="V445" s="35"/>
      <c r="W445" s="55"/>
      <c r="X445" s="55"/>
      <c r="Y445" s="55"/>
      <c r="Z445" s="55"/>
    </row>
    <row r="446" spans="1:26">
      <c r="A446" s="47" t="s">
        <v>24</v>
      </c>
      <c r="B446" s="48" t="s">
        <v>164</v>
      </c>
      <c r="C446" s="49"/>
      <c r="D446" s="58">
        <v>2021</v>
      </c>
      <c r="E446" s="34">
        <v>903911321</v>
      </c>
      <c r="F446" s="34">
        <v>1246436793</v>
      </c>
      <c r="G446" s="34">
        <v>1351332738</v>
      </c>
      <c r="H446" s="34">
        <v>0</v>
      </c>
      <c r="I446" s="52">
        <f t="shared" si="26"/>
        <v>3501680852</v>
      </c>
      <c r="J446" s="57">
        <v>-2</v>
      </c>
      <c r="K446" s="53">
        <f t="shared" si="25"/>
        <v>3501680850</v>
      </c>
      <c r="L446" s="57">
        <v>0</v>
      </c>
      <c r="M446" s="63"/>
      <c r="O446" s="35"/>
      <c r="P446" s="32">
        <v>129682551.49000001</v>
      </c>
      <c r="Q446" s="32">
        <v>100444343</v>
      </c>
      <c r="V446" s="35"/>
      <c r="W446" s="55"/>
      <c r="X446" s="55"/>
      <c r="Y446" s="55"/>
      <c r="Z446" s="55"/>
    </row>
    <row r="447" spans="1:26">
      <c r="A447" s="47" t="s">
        <v>24</v>
      </c>
      <c r="B447" s="48" t="s">
        <v>164</v>
      </c>
      <c r="C447" s="49"/>
      <c r="D447" s="58">
        <v>2022</v>
      </c>
      <c r="E447" s="34">
        <v>983357267</v>
      </c>
      <c r="F447" s="34">
        <v>1766929147</v>
      </c>
      <c r="G447" s="34">
        <v>1333303560</v>
      </c>
      <c r="H447" s="34">
        <v>0</v>
      </c>
      <c r="I447" s="52">
        <f t="shared" si="26"/>
        <v>4083589974</v>
      </c>
      <c r="J447" s="57">
        <v>-114794</v>
      </c>
      <c r="K447" s="53">
        <f t="shared" si="25"/>
        <v>4083475180</v>
      </c>
      <c r="L447" s="57">
        <v>0</v>
      </c>
      <c r="M447" s="63"/>
      <c r="O447" s="35"/>
      <c r="P447" s="57">
        <v>146273482</v>
      </c>
      <c r="Q447" s="57">
        <v>100571603</v>
      </c>
    </row>
    <row r="448" spans="1:26">
      <c r="A448" s="47" t="s">
        <v>24</v>
      </c>
      <c r="B448" s="48" t="s">
        <v>164</v>
      </c>
      <c r="C448" s="49"/>
      <c r="D448" s="50">
        <v>2023</v>
      </c>
      <c r="E448" s="34">
        <v>872783575</v>
      </c>
      <c r="F448" s="34">
        <v>2058774040.6206999</v>
      </c>
      <c r="G448" s="34">
        <v>1201531127.5799999</v>
      </c>
      <c r="H448" s="34">
        <v>0</v>
      </c>
      <c r="I448" s="52">
        <f t="shared" si="26"/>
        <v>4133088743.2006998</v>
      </c>
      <c r="J448" s="57">
        <v>-93800</v>
      </c>
      <c r="K448" s="53">
        <f t="shared" si="25"/>
        <v>4132994943.2006998</v>
      </c>
      <c r="L448" s="34">
        <v>0</v>
      </c>
      <c r="M448" s="63"/>
      <c r="O448" s="35"/>
      <c r="P448" s="57">
        <v>156049673.81</v>
      </c>
      <c r="Q448" s="57">
        <v>100225410</v>
      </c>
    </row>
    <row r="449" spans="1:26">
      <c r="A449" s="47"/>
      <c r="B449" s="49"/>
      <c r="C449" s="49"/>
      <c r="E449" s="51"/>
      <c r="F449" s="51"/>
      <c r="G449" s="51"/>
      <c r="H449" s="51"/>
      <c r="I449" s="52"/>
      <c r="K449" s="59"/>
      <c r="L449" s="34"/>
      <c r="M449" s="63"/>
      <c r="O449" s="35"/>
    </row>
    <row r="450" spans="1:26">
      <c r="A450" s="47" t="s">
        <v>25</v>
      </c>
      <c r="B450" s="48" t="s">
        <v>165</v>
      </c>
      <c r="C450" s="49" t="s">
        <v>124</v>
      </c>
      <c r="D450" s="50">
        <v>1988</v>
      </c>
      <c r="E450" s="51">
        <v>209218365</v>
      </c>
      <c r="F450" s="51">
        <v>202403417</v>
      </c>
      <c r="G450" s="51">
        <v>127835580</v>
      </c>
      <c r="H450" s="51">
        <v>0</v>
      </c>
      <c r="I450" s="52">
        <f t="shared" si="26"/>
        <v>539457362</v>
      </c>
      <c r="J450" s="51">
        <v>-311623</v>
      </c>
      <c r="K450" s="53">
        <f>SUM(I450:J450)</f>
        <v>539145739</v>
      </c>
      <c r="L450" s="34">
        <v>0</v>
      </c>
      <c r="M450" s="63"/>
      <c r="O450" s="35" t="str">
        <f>IF([1]totrevprm!O451="","",[1]totrevprm!O451)</f>
        <v/>
      </c>
    </row>
    <row r="451" spans="1:26">
      <c r="A451" s="47" t="s">
        <v>25</v>
      </c>
      <c r="B451" s="48" t="s">
        <v>165</v>
      </c>
      <c r="C451" s="49" t="s">
        <v>125</v>
      </c>
      <c r="D451" s="50">
        <v>1989</v>
      </c>
      <c r="E451" s="51">
        <v>188151307</v>
      </c>
      <c r="F451" s="51">
        <v>202928400</v>
      </c>
      <c r="G451" s="51">
        <v>131191153</v>
      </c>
      <c r="H451" s="51">
        <v>0</v>
      </c>
      <c r="I451" s="52">
        <f t="shared" si="26"/>
        <v>522270860</v>
      </c>
      <c r="J451" s="51">
        <v>-634005</v>
      </c>
      <c r="K451" s="53">
        <f t="shared" ref="K451:K478" si="27">SUM(I451:J451)</f>
        <v>521636855</v>
      </c>
      <c r="L451" s="34">
        <v>0</v>
      </c>
      <c r="M451" s="63"/>
      <c r="O451" s="35" t="str">
        <f>IF([1]totrevprm!O452="","",[1]totrevprm!O452)</f>
        <v/>
      </c>
    </row>
    <row r="452" spans="1:26">
      <c r="A452" s="47" t="s">
        <v>25</v>
      </c>
      <c r="B452" s="48" t="s">
        <v>165</v>
      </c>
      <c r="C452" s="49" t="s">
        <v>125</v>
      </c>
      <c r="D452" s="50">
        <v>1990</v>
      </c>
      <c r="E452" s="51">
        <v>231237401</v>
      </c>
      <c r="F452" s="51">
        <v>209817898.59999999</v>
      </c>
      <c r="G452" s="51">
        <v>132075566</v>
      </c>
      <c r="H452" s="51">
        <v>0</v>
      </c>
      <c r="I452" s="52">
        <f t="shared" si="26"/>
        <v>573130865.60000002</v>
      </c>
      <c r="J452" s="51">
        <v>-440631</v>
      </c>
      <c r="K452" s="53">
        <f t="shared" si="27"/>
        <v>572690234.60000002</v>
      </c>
      <c r="L452" s="34">
        <v>0</v>
      </c>
      <c r="M452" s="63"/>
      <c r="O452" s="35" t="str">
        <f>IF([1]totrevprm!O453="","",[1]totrevprm!O453)</f>
        <v/>
      </c>
    </row>
    <row r="453" spans="1:26">
      <c r="A453" s="47" t="s">
        <v>25</v>
      </c>
      <c r="B453" s="48" t="s">
        <v>165</v>
      </c>
      <c r="C453" s="49" t="s">
        <v>125</v>
      </c>
      <c r="D453" s="50">
        <v>1991</v>
      </c>
      <c r="E453" s="51">
        <v>227915285</v>
      </c>
      <c r="F453" s="51">
        <v>215609153</v>
      </c>
      <c r="G453" s="51">
        <v>134230766</v>
      </c>
      <c r="H453" s="51">
        <v>0</v>
      </c>
      <c r="I453" s="52">
        <f t="shared" si="26"/>
        <v>577755204</v>
      </c>
      <c r="J453" s="51">
        <v>-53253</v>
      </c>
      <c r="K453" s="53">
        <f t="shared" si="27"/>
        <v>577701951</v>
      </c>
      <c r="L453" s="34">
        <v>0</v>
      </c>
      <c r="M453" s="63"/>
      <c r="O453" s="35" t="str">
        <f>IF([1]totrevprm!O454="","",[1]totrevprm!O454)</f>
        <v/>
      </c>
    </row>
    <row r="454" spans="1:26">
      <c r="A454" s="47" t="s">
        <v>25</v>
      </c>
      <c r="B454" s="48" t="s">
        <v>165</v>
      </c>
      <c r="C454" s="49" t="s">
        <v>125</v>
      </c>
      <c r="D454" s="50">
        <v>1992</v>
      </c>
      <c r="E454" s="51">
        <v>233551360</v>
      </c>
      <c r="F454" s="51">
        <v>221813746.91999999</v>
      </c>
      <c r="G454" s="51">
        <v>140162314</v>
      </c>
      <c r="H454" s="51">
        <v>0</v>
      </c>
      <c r="I454" s="52">
        <f t="shared" si="26"/>
        <v>595527420.91999996</v>
      </c>
      <c r="J454" s="51">
        <v>-49891</v>
      </c>
      <c r="K454" s="53">
        <f t="shared" si="27"/>
        <v>595477529.91999996</v>
      </c>
      <c r="L454" s="34">
        <v>0</v>
      </c>
      <c r="M454" s="63"/>
      <c r="O454" s="35" t="str">
        <f>IF([1]totrevprm!O455="","",[1]totrevprm!O455)</f>
        <v/>
      </c>
    </row>
    <row r="455" spans="1:26">
      <c r="A455" s="47" t="s">
        <v>25</v>
      </c>
      <c r="B455" s="48" t="s">
        <v>165</v>
      </c>
      <c r="C455" s="49" t="s">
        <v>125</v>
      </c>
      <c r="D455" s="50">
        <v>1993</v>
      </c>
      <c r="E455" s="51">
        <v>249047127</v>
      </c>
      <c r="F455" s="51">
        <v>185562498</v>
      </c>
      <c r="G455" s="51">
        <v>161754102</v>
      </c>
      <c r="H455" s="51">
        <v>0</v>
      </c>
      <c r="I455" s="52">
        <f t="shared" si="26"/>
        <v>596363727</v>
      </c>
      <c r="J455" s="51">
        <v>-303602</v>
      </c>
      <c r="K455" s="53">
        <f t="shared" si="27"/>
        <v>596060125</v>
      </c>
      <c r="L455" s="34">
        <v>0</v>
      </c>
      <c r="M455" s="63"/>
      <c r="O455" s="35" t="str">
        <f>IF([1]totrevprm!O456="","",[1]totrevprm!O456)</f>
        <v/>
      </c>
    </row>
    <row r="456" spans="1:26">
      <c r="A456" s="47" t="s">
        <v>25</v>
      </c>
      <c r="B456" s="48" t="s">
        <v>165</v>
      </c>
      <c r="C456" s="49" t="s">
        <v>125</v>
      </c>
      <c r="D456" s="50">
        <v>1994</v>
      </c>
      <c r="E456" s="51">
        <v>264160806</v>
      </c>
      <c r="F456" s="51">
        <v>217683968</v>
      </c>
      <c r="G456" s="51">
        <v>176895710</v>
      </c>
      <c r="H456" s="51">
        <v>0</v>
      </c>
      <c r="I456" s="52">
        <f t="shared" si="26"/>
        <v>658740484</v>
      </c>
      <c r="J456" s="51">
        <v>-508917</v>
      </c>
      <c r="K456" s="53">
        <f t="shared" si="27"/>
        <v>658231567</v>
      </c>
      <c r="L456" s="34">
        <v>0</v>
      </c>
      <c r="M456" s="63"/>
      <c r="O456" s="35" t="str">
        <f>IF([1]totrevprm!O457="","",[1]totrevprm!O457)</f>
        <v/>
      </c>
    </row>
    <row r="457" spans="1:26">
      <c r="A457" s="47" t="s">
        <v>25</v>
      </c>
      <c r="B457" s="48" t="s">
        <v>165</v>
      </c>
      <c r="C457" s="49" t="s">
        <v>125</v>
      </c>
      <c r="D457" s="50">
        <v>1995</v>
      </c>
      <c r="E457" s="51">
        <v>280977226</v>
      </c>
      <c r="F457" s="51">
        <v>218531343</v>
      </c>
      <c r="G457" s="51">
        <v>413583394</v>
      </c>
      <c r="H457" s="51">
        <v>0</v>
      </c>
      <c r="I457" s="52">
        <f t="shared" si="26"/>
        <v>913091963</v>
      </c>
      <c r="J457" s="51">
        <v>-1696532</v>
      </c>
      <c r="K457" s="53">
        <f t="shared" si="27"/>
        <v>911395431</v>
      </c>
      <c r="L457" s="34">
        <v>0</v>
      </c>
      <c r="M457" s="63"/>
      <c r="O457" s="35" t="str">
        <f>IF([1]totrevprm!O458="","",[1]totrevprm!O458)</f>
        <v/>
      </c>
    </row>
    <row r="458" spans="1:26">
      <c r="A458" s="47" t="s">
        <v>25</v>
      </c>
      <c r="B458" s="48" t="s">
        <v>165</v>
      </c>
      <c r="C458" s="49" t="s">
        <v>125</v>
      </c>
      <c r="D458" s="50">
        <v>1996</v>
      </c>
      <c r="E458" s="51">
        <v>285850570</v>
      </c>
      <c r="F458" s="51">
        <v>209367847</v>
      </c>
      <c r="G458" s="51">
        <v>701148543</v>
      </c>
      <c r="H458" s="51">
        <v>0</v>
      </c>
      <c r="I458" s="52">
        <f t="shared" si="26"/>
        <v>1196366960</v>
      </c>
      <c r="J458" s="51">
        <v>-9</v>
      </c>
      <c r="K458" s="53">
        <f t="shared" si="27"/>
        <v>1196366951</v>
      </c>
      <c r="L458" s="34">
        <v>0</v>
      </c>
      <c r="M458" s="63"/>
      <c r="O458" s="35" t="str">
        <f>IF([1]totrevprm!O459="","",[1]totrevprm!O459)</f>
        <v/>
      </c>
    </row>
    <row r="459" spans="1:26">
      <c r="A459" s="47" t="s">
        <v>25</v>
      </c>
      <c r="B459" s="48" t="s">
        <v>165</v>
      </c>
      <c r="C459" s="49" t="s">
        <v>125</v>
      </c>
      <c r="D459" s="50">
        <v>1997</v>
      </c>
      <c r="E459" s="51">
        <v>288442487</v>
      </c>
      <c r="F459" s="51">
        <v>214100988</v>
      </c>
      <c r="G459" s="51">
        <v>692479444</v>
      </c>
      <c r="H459" s="51">
        <v>0</v>
      </c>
      <c r="I459" s="52">
        <f t="shared" si="26"/>
        <v>1195022919</v>
      </c>
      <c r="J459" s="51">
        <v>-41230</v>
      </c>
      <c r="K459" s="53">
        <f t="shared" si="27"/>
        <v>1194981689</v>
      </c>
      <c r="L459" s="34">
        <v>0</v>
      </c>
      <c r="M459" s="63"/>
      <c r="O459" s="35" t="str">
        <f>IF([1]totrevprm!O460="","",[1]totrevprm!O460)</f>
        <v/>
      </c>
    </row>
    <row r="460" spans="1:26">
      <c r="A460" s="47" t="s">
        <v>25</v>
      </c>
      <c r="B460" s="48" t="s">
        <v>165</v>
      </c>
      <c r="C460" s="49" t="s">
        <v>125</v>
      </c>
      <c r="D460" s="50">
        <v>1998</v>
      </c>
      <c r="E460" s="51">
        <v>292525566</v>
      </c>
      <c r="F460" s="51">
        <v>234439692</v>
      </c>
      <c r="G460" s="51">
        <v>723378162</v>
      </c>
      <c r="H460" s="51">
        <v>0</v>
      </c>
      <c r="I460" s="52">
        <f t="shared" si="26"/>
        <v>1250343420</v>
      </c>
      <c r="J460" s="51">
        <v>-25318</v>
      </c>
      <c r="K460" s="53">
        <f t="shared" si="27"/>
        <v>1250318102</v>
      </c>
      <c r="L460" s="34">
        <v>0</v>
      </c>
      <c r="M460" s="63"/>
      <c r="O460" s="35" t="str">
        <f>IF([1]totrevprm!O461="","",[1]totrevprm!O461)</f>
        <v/>
      </c>
    </row>
    <row r="461" spans="1:26">
      <c r="A461" s="47" t="s">
        <v>25</v>
      </c>
      <c r="B461" s="48" t="s">
        <v>165</v>
      </c>
      <c r="C461" s="49" t="s">
        <v>125</v>
      </c>
      <c r="D461" s="50">
        <v>1999</v>
      </c>
      <c r="E461" s="51">
        <v>286845096</v>
      </c>
      <c r="F461" s="51">
        <v>278075266</v>
      </c>
      <c r="G461" s="51">
        <v>808352623</v>
      </c>
      <c r="H461" s="51">
        <v>0</v>
      </c>
      <c r="I461" s="52">
        <f t="shared" si="26"/>
        <v>1373272985</v>
      </c>
      <c r="J461" s="51">
        <v>-22</v>
      </c>
      <c r="K461" s="53">
        <f t="shared" si="27"/>
        <v>1373272963</v>
      </c>
      <c r="L461" s="34">
        <v>0</v>
      </c>
      <c r="M461" s="63"/>
      <c r="O461" s="35" t="str">
        <f>IF([1]totrevprm!O462="","",[1]totrevprm!O462)</f>
        <v/>
      </c>
    </row>
    <row r="462" spans="1:26">
      <c r="A462" s="47" t="s">
        <v>25</v>
      </c>
      <c r="B462" s="48" t="s">
        <v>165</v>
      </c>
      <c r="C462" s="49" t="s">
        <v>166</v>
      </c>
      <c r="D462" s="50">
        <v>2000</v>
      </c>
      <c r="E462" s="51">
        <v>305108271</v>
      </c>
      <c r="F462" s="51">
        <v>317256120</v>
      </c>
      <c r="G462" s="51">
        <v>979520802</v>
      </c>
      <c r="H462" s="51">
        <v>0</v>
      </c>
      <c r="I462" s="52">
        <f t="shared" si="26"/>
        <v>1601885193</v>
      </c>
      <c r="J462" s="51">
        <v>-5316185</v>
      </c>
      <c r="K462" s="53">
        <f t="shared" si="27"/>
        <v>1596569008</v>
      </c>
      <c r="L462" s="34">
        <v>0</v>
      </c>
      <c r="M462" s="63"/>
      <c r="O462" s="35" t="str">
        <f>IF([1]totrevprm!O463="","",[1]totrevprm!O463)</f>
        <v/>
      </c>
      <c r="V462" s="35" t="s">
        <v>165</v>
      </c>
      <c r="W462" s="55">
        <v>673596</v>
      </c>
      <c r="X462" s="55">
        <v>2299006</v>
      </c>
      <c r="Y462" s="55">
        <v>3121300</v>
      </c>
      <c r="Z462" s="55">
        <v>0</v>
      </c>
    </row>
    <row r="463" spans="1:26">
      <c r="A463" s="47" t="s">
        <v>25</v>
      </c>
      <c r="B463" s="48" t="s">
        <v>165</v>
      </c>
      <c r="C463" s="49" t="s">
        <v>125</v>
      </c>
      <c r="D463" s="50">
        <v>2001</v>
      </c>
      <c r="E463" s="51">
        <v>314931002</v>
      </c>
      <c r="F463" s="51">
        <v>369758027</v>
      </c>
      <c r="G463" s="51">
        <v>1045803684</v>
      </c>
      <c r="H463" s="51">
        <v>0</v>
      </c>
      <c r="I463" s="52">
        <f t="shared" si="26"/>
        <v>1730492713</v>
      </c>
      <c r="J463" s="51">
        <v>-129298</v>
      </c>
      <c r="K463" s="53">
        <f t="shared" si="27"/>
        <v>1730363415</v>
      </c>
      <c r="L463" s="34">
        <v>0</v>
      </c>
      <c r="M463" s="63"/>
      <c r="O463" s="35" t="str">
        <f>IF([1]totrevprm!O464="","",[1]totrevprm!O464)</f>
        <v/>
      </c>
      <c r="V463" s="35"/>
      <c r="W463" s="55"/>
      <c r="X463" s="55"/>
      <c r="Y463" s="55"/>
      <c r="Z463" s="55"/>
    </row>
    <row r="464" spans="1:26">
      <c r="A464" s="47" t="s">
        <v>25</v>
      </c>
      <c r="B464" s="48" t="s">
        <v>165</v>
      </c>
      <c r="C464" s="49" t="s">
        <v>125</v>
      </c>
      <c r="D464" s="50">
        <v>2002</v>
      </c>
      <c r="E464" s="51">
        <v>316049014</v>
      </c>
      <c r="F464" s="51">
        <v>532399255</v>
      </c>
      <c r="G464" s="51">
        <v>1152783294</v>
      </c>
      <c r="H464" s="51">
        <v>0</v>
      </c>
      <c r="I464" s="52">
        <f t="shared" si="26"/>
        <v>2001231563</v>
      </c>
      <c r="J464" s="51">
        <v>-42990</v>
      </c>
      <c r="K464" s="53">
        <f t="shared" si="27"/>
        <v>2001188573</v>
      </c>
      <c r="L464" s="34">
        <v>0</v>
      </c>
      <c r="M464" s="63"/>
      <c r="O464" s="35" t="str">
        <f>IF([1]totrevprm!O465="","",[1]totrevprm!O465)</f>
        <v/>
      </c>
      <c r="V464" s="35"/>
      <c r="W464" s="55"/>
      <c r="X464" s="55"/>
      <c r="Y464" s="55"/>
      <c r="Z464" s="55"/>
    </row>
    <row r="465" spans="1:26">
      <c r="A465" s="47" t="s">
        <v>25</v>
      </c>
      <c r="B465" s="48" t="s">
        <v>165</v>
      </c>
      <c r="C465" s="49" t="s">
        <v>125</v>
      </c>
      <c r="D465" s="50">
        <v>2003</v>
      </c>
      <c r="E465" s="56">
        <v>338447654</v>
      </c>
      <c r="F465" s="56">
        <v>493198114</v>
      </c>
      <c r="G465" s="56">
        <v>1275933536</v>
      </c>
      <c r="H465" s="51">
        <v>0</v>
      </c>
      <c r="I465" s="52">
        <f t="shared" si="26"/>
        <v>2107579304</v>
      </c>
      <c r="J465" s="51">
        <v>-2925</v>
      </c>
      <c r="K465" s="53">
        <f t="shared" si="27"/>
        <v>2107576379</v>
      </c>
      <c r="L465" s="34">
        <v>0</v>
      </c>
      <c r="M465" s="63"/>
      <c r="O465" s="35" t="str">
        <f>IF([1]totrevprm!O466="","",[1]totrevprm!O466)</f>
        <v/>
      </c>
      <c r="V465" s="35"/>
      <c r="W465" s="55"/>
      <c r="X465" s="55"/>
      <c r="Y465" s="55"/>
      <c r="Z465" s="55"/>
    </row>
    <row r="466" spans="1:26">
      <c r="A466" s="47" t="s">
        <v>25</v>
      </c>
      <c r="B466" s="48" t="s">
        <v>165</v>
      </c>
      <c r="C466" s="49" t="s">
        <v>125</v>
      </c>
      <c r="D466" s="50">
        <v>2004</v>
      </c>
      <c r="E466" s="56">
        <v>346977476</v>
      </c>
      <c r="F466" s="56">
        <v>477691623</v>
      </c>
      <c r="G466" s="56">
        <v>1380118307</v>
      </c>
      <c r="H466" s="51">
        <v>0</v>
      </c>
      <c r="I466" s="52">
        <f t="shared" si="26"/>
        <v>2204787406</v>
      </c>
      <c r="J466" s="51">
        <v>-4096</v>
      </c>
      <c r="K466" s="53">
        <f t="shared" si="27"/>
        <v>2204783310</v>
      </c>
      <c r="L466" s="34">
        <v>0</v>
      </c>
      <c r="M466" s="63"/>
      <c r="O466" s="35" t="str">
        <f>IF([1]totrevprm!O467="","",[1]totrevprm!O467)</f>
        <v/>
      </c>
      <c r="V466" s="35"/>
      <c r="W466" s="55"/>
      <c r="X466" s="55"/>
      <c r="Y466" s="55"/>
      <c r="Z466" s="55"/>
    </row>
    <row r="467" spans="1:26">
      <c r="A467" s="47" t="s">
        <v>25</v>
      </c>
      <c r="B467" s="48" t="s">
        <v>165</v>
      </c>
      <c r="C467" s="49"/>
      <c r="D467" s="50">
        <v>2005</v>
      </c>
      <c r="E467" s="56">
        <v>360890133</v>
      </c>
      <c r="F467" s="56">
        <v>519455789</v>
      </c>
      <c r="G467" s="56">
        <v>1410076974.27</v>
      </c>
      <c r="H467" s="51">
        <v>0</v>
      </c>
      <c r="I467" s="52">
        <f t="shared" si="26"/>
        <v>2290422896.27</v>
      </c>
      <c r="J467" s="51">
        <v>-12973</v>
      </c>
      <c r="K467" s="53">
        <f t="shared" si="27"/>
        <v>2290409923.27</v>
      </c>
      <c r="L467" s="34">
        <v>0</v>
      </c>
      <c r="M467" s="63"/>
      <c r="O467" s="35" t="str">
        <f>IF([1]totrevprm!O468="","",[1]totrevprm!O468)</f>
        <v/>
      </c>
      <c r="V467" s="35"/>
      <c r="W467" s="55"/>
      <c r="X467" s="55"/>
      <c r="Y467" s="55"/>
      <c r="Z467" s="55"/>
    </row>
    <row r="468" spans="1:26">
      <c r="A468" s="47" t="s">
        <v>25</v>
      </c>
      <c r="B468" s="48" t="s">
        <v>165</v>
      </c>
      <c r="C468" s="49"/>
      <c r="D468" s="50">
        <v>2006</v>
      </c>
      <c r="E468" s="34">
        <v>393545884</v>
      </c>
      <c r="F468" s="34">
        <v>568866865</v>
      </c>
      <c r="G468" s="34">
        <v>1582104957</v>
      </c>
      <c r="H468" s="34">
        <v>0</v>
      </c>
      <c r="I468" s="52">
        <f t="shared" si="26"/>
        <v>2544517706</v>
      </c>
      <c r="J468" s="51">
        <v>-73231</v>
      </c>
      <c r="K468" s="53">
        <f t="shared" si="27"/>
        <v>2544444475</v>
      </c>
      <c r="L468" s="34">
        <v>0</v>
      </c>
      <c r="M468" s="63"/>
      <c r="O468" s="35" t="str">
        <f>IF([1]totrevprm!O469="","",[1]totrevprm!O469)</f>
        <v/>
      </c>
      <c r="V468" s="35"/>
      <c r="W468" s="55"/>
      <c r="X468" s="55"/>
      <c r="Y468" s="55"/>
      <c r="Z468" s="55"/>
    </row>
    <row r="469" spans="1:26">
      <c r="A469" s="47" t="s">
        <v>25</v>
      </c>
      <c r="B469" s="48" t="s">
        <v>165</v>
      </c>
      <c r="C469" s="49"/>
      <c r="D469" s="50">
        <v>2007</v>
      </c>
      <c r="E469" s="34">
        <v>408458502</v>
      </c>
      <c r="F469" s="34">
        <v>458571123</v>
      </c>
      <c r="G469" s="34">
        <v>1758385374</v>
      </c>
      <c r="H469" s="34">
        <v>0</v>
      </c>
      <c r="I469" s="52">
        <f t="shared" si="26"/>
        <v>2625414999</v>
      </c>
      <c r="J469" s="51">
        <v>-3</v>
      </c>
      <c r="K469" s="53">
        <f t="shared" si="27"/>
        <v>2625414996</v>
      </c>
      <c r="L469" s="34">
        <v>0</v>
      </c>
      <c r="M469" s="63"/>
      <c r="O469" s="35" t="str">
        <f>IF([1]totrevprm!O470="","",[1]totrevprm!O470)</f>
        <v/>
      </c>
      <c r="V469" s="35"/>
      <c r="W469" s="55"/>
      <c r="X469" s="55"/>
      <c r="Y469" s="55"/>
      <c r="Z469" s="55"/>
    </row>
    <row r="470" spans="1:26">
      <c r="A470" s="47" t="s">
        <v>25</v>
      </c>
      <c r="B470" s="48" t="s">
        <v>165</v>
      </c>
      <c r="C470" s="49"/>
      <c r="D470" s="50">
        <v>2008</v>
      </c>
      <c r="E470" s="34">
        <v>417886894</v>
      </c>
      <c r="F470" s="34">
        <v>600625736</v>
      </c>
      <c r="G470" s="34">
        <v>1908888744</v>
      </c>
      <c r="H470" s="34">
        <v>0</v>
      </c>
      <c r="I470" s="52">
        <f t="shared" si="26"/>
        <v>2927401374</v>
      </c>
      <c r="J470" s="51">
        <v>-3</v>
      </c>
      <c r="K470" s="53">
        <f t="shared" si="27"/>
        <v>2927401371</v>
      </c>
      <c r="L470" s="34">
        <v>0</v>
      </c>
      <c r="M470" s="63"/>
      <c r="O470" s="35" t="str">
        <f>IF([1]totrevprm!O471="","",[1]totrevprm!O471)</f>
        <v/>
      </c>
      <c r="V470" s="35"/>
      <c r="W470" s="55"/>
      <c r="X470" s="55"/>
      <c r="Y470" s="55"/>
      <c r="Z470" s="55"/>
    </row>
    <row r="471" spans="1:26">
      <c r="A471" s="47" t="s">
        <v>25</v>
      </c>
      <c r="B471" s="48" t="s">
        <v>165</v>
      </c>
      <c r="C471" s="49"/>
      <c r="D471" s="50">
        <v>2009</v>
      </c>
      <c r="E471" s="34">
        <v>452639962</v>
      </c>
      <c r="F471" s="34">
        <v>632743888</v>
      </c>
      <c r="G471" s="34">
        <v>2109951242</v>
      </c>
      <c r="H471" s="34">
        <v>0</v>
      </c>
      <c r="I471" s="52">
        <f t="shared" si="26"/>
        <v>3195335092</v>
      </c>
      <c r="J471" s="51">
        <v>-6</v>
      </c>
      <c r="K471" s="53">
        <f t="shared" si="27"/>
        <v>3195335086</v>
      </c>
      <c r="L471" s="34">
        <v>0</v>
      </c>
      <c r="M471" s="63"/>
      <c r="O471" s="35" t="str">
        <f>IF([1]totrevprm!O472="","",[1]totrevprm!O472)</f>
        <v/>
      </c>
      <c r="V471" s="35"/>
      <c r="W471" s="55"/>
      <c r="X471" s="55"/>
      <c r="Y471" s="55"/>
      <c r="Z471" s="55"/>
    </row>
    <row r="472" spans="1:26">
      <c r="A472" s="47" t="s">
        <v>25</v>
      </c>
      <c r="B472" s="48" t="s">
        <v>165</v>
      </c>
      <c r="C472" s="49"/>
      <c r="D472" s="50">
        <v>2010</v>
      </c>
      <c r="E472" s="34">
        <v>471480159</v>
      </c>
      <c r="F472" s="34">
        <v>562603618</v>
      </c>
      <c r="G472" s="34">
        <v>1856258256</v>
      </c>
      <c r="H472" s="34">
        <v>0</v>
      </c>
      <c r="I472" s="52">
        <f t="shared" si="26"/>
        <v>2890342033</v>
      </c>
      <c r="J472" s="51">
        <v>-2516</v>
      </c>
      <c r="K472" s="53">
        <f t="shared" si="27"/>
        <v>2890339517</v>
      </c>
      <c r="L472" s="34">
        <v>0</v>
      </c>
      <c r="M472" s="63"/>
      <c r="O472" s="35" t="str">
        <f>IF([1]totrevprm!O473="","",[1]totrevprm!O473)</f>
        <v/>
      </c>
      <c r="V472" s="35"/>
      <c r="W472" s="55"/>
      <c r="X472" s="55"/>
      <c r="Y472" s="55"/>
      <c r="Z472" s="55"/>
    </row>
    <row r="473" spans="1:26">
      <c r="A473" s="47" t="s">
        <v>25</v>
      </c>
      <c r="B473" s="48" t="s">
        <v>165</v>
      </c>
      <c r="C473" s="49"/>
      <c r="D473" s="50">
        <v>2011</v>
      </c>
      <c r="E473" s="34">
        <v>479146732</v>
      </c>
      <c r="F473" s="34">
        <v>619816840</v>
      </c>
      <c r="G473" s="34">
        <v>1885326272.6900001</v>
      </c>
      <c r="H473" s="34">
        <v>0</v>
      </c>
      <c r="I473" s="52">
        <f t="shared" si="26"/>
        <v>2984289844.6900001</v>
      </c>
      <c r="J473" s="51">
        <v>-5</v>
      </c>
      <c r="K473" s="53">
        <f t="shared" si="27"/>
        <v>2984289839.6900001</v>
      </c>
      <c r="L473" s="34">
        <v>0</v>
      </c>
      <c r="M473" s="63"/>
      <c r="O473" s="35" t="str">
        <f>IF([1]totrevprm!O474="","",[1]totrevprm!O474)</f>
        <v/>
      </c>
      <c r="V473" s="35"/>
      <c r="W473" s="55"/>
      <c r="X473" s="55"/>
      <c r="Y473" s="55"/>
      <c r="Z473" s="55"/>
    </row>
    <row r="474" spans="1:26">
      <c r="A474" s="47" t="s">
        <v>25</v>
      </c>
      <c r="B474" s="48" t="s">
        <v>165</v>
      </c>
      <c r="C474" s="49"/>
      <c r="D474" s="50">
        <v>2012</v>
      </c>
      <c r="E474" s="34">
        <v>485889296</v>
      </c>
      <c r="F474" s="34">
        <v>570440270</v>
      </c>
      <c r="G474" s="34">
        <v>1804463005</v>
      </c>
      <c r="H474" s="34">
        <v>0</v>
      </c>
      <c r="I474" s="52">
        <f t="shared" si="26"/>
        <v>2860792571</v>
      </c>
      <c r="J474" s="51">
        <v>-2573</v>
      </c>
      <c r="K474" s="53">
        <f t="shared" si="27"/>
        <v>2860789998</v>
      </c>
      <c r="L474" s="34">
        <v>0</v>
      </c>
      <c r="M474" s="63"/>
      <c r="O474" s="35" t="str">
        <f>IF([1]totrevprm!O475="","",[1]totrevprm!O475)</f>
        <v/>
      </c>
      <c r="V474" s="35"/>
      <c r="W474" s="55"/>
      <c r="X474" s="55"/>
      <c r="Y474" s="55"/>
      <c r="Z474" s="55"/>
    </row>
    <row r="475" spans="1:26">
      <c r="A475" s="47" t="s">
        <v>25</v>
      </c>
      <c r="B475" s="48" t="s">
        <v>165</v>
      </c>
      <c r="C475" s="49"/>
      <c r="D475" s="50">
        <v>2013</v>
      </c>
      <c r="E475" s="34">
        <v>506674937</v>
      </c>
      <c r="F475" s="34">
        <v>590926716</v>
      </c>
      <c r="G475" s="34">
        <v>1998654032</v>
      </c>
      <c r="H475" s="34">
        <v>0</v>
      </c>
      <c r="I475" s="52">
        <f t="shared" si="26"/>
        <v>3096255685</v>
      </c>
      <c r="J475" s="51">
        <v>-5012</v>
      </c>
      <c r="K475" s="53">
        <f t="shared" si="27"/>
        <v>3096250673</v>
      </c>
      <c r="L475" s="34">
        <v>0</v>
      </c>
      <c r="M475" s="63"/>
      <c r="O475" s="35" t="str">
        <f>IF([1]totrevprm!O476="","",[1]totrevprm!O476)</f>
        <v/>
      </c>
      <c r="V475" s="35"/>
      <c r="W475" s="55"/>
      <c r="X475" s="55"/>
      <c r="Y475" s="55"/>
      <c r="Z475" s="55"/>
    </row>
    <row r="476" spans="1:26">
      <c r="A476" s="47" t="s">
        <v>25</v>
      </c>
      <c r="B476" s="48" t="s">
        <v>165</v>
      </c>
      <c r="C476" s="49"/>
      <c r="D476" s="58">
        <v>2014</v>
      </c>
      <c r="E476" s="34">
        <v>531349729</v>
      </c>
      <c r="F476" s="34">
        <v>606405385</v>
      </c>
      <c r="G476" s="34">
        <v>2171330661.52</v>
      </c>
      <c r="H476" s="34">
        <v>0</v>
      </c>
      <c r="I476" s="52">
        <f t="shared" si="26"/>
        <v>3309085775.52</v>
      </c>
      <c r="J476" s="51">
        <v>-14614</v>
      </c>
      <c r="K476" s="53">
        <f t="shared" si="27"/>
        <v>3309071161.52</v>
      </c>
      <c r="L476" s="34">
        <v>0</v>
      </c>
      <c r="M476" s="63"/>
      <c r="O476" s="35" t="str">
        <f>IF([1]totrevprm!O477="","",[1]totrevprm!O477)</f>
        <v/>
      </c>
      <c r="V476" s="35"/>
      <c r="W476" s="55"/>
      <c r="X476" s="55"/>
      <c r="Y476" s="55"/>
      <c r="Z476" s="55"/>
    </row>
    <row r="477" spans="1:26">
      <c r="A477" s="47" t="s">
        <v>25</v>
      </c>
      <c r="B477" s="48" t="s">
        <v>165</v>
      </c>
      <c r="C477" s="49"/>
      <c r="D477" s="58">
        <v>2015</v>
      </c>
      <c r="E477" s="34">
        <v>562722497</v>
      </c>
      <c r="F477" s="34">
        <v>689375290</v>
      </c>
      <c r="G477" s="34">
        <v>2221929429</v>
      </c>
      <c r="H477" s="34">
        <v>0</v>
      </c>
      <c r="I477" s="52">
        <f t="shared" si="26"/>
        <v>3474027216</v>
      </c>
      <c r="J477" s="51">
        <v>-4663</v>
      </c>
      <c r="K477" s="53">
        <f t="shared" si="27"/>
        <v>3474022553</v>
      </c>
      <c r="L477" s="34">
        <v>0</v>
      </c>
      <c r="M477" s="63"/>
      <c r="O477" s="35" t="str">
        <f>IF([1]totrevprm!O478="","",[1]totrevprm!O478)</f>
        <v/>
      </c>
      <c r="P477" s="32">
        <v>80123993.832256287</v>
      </c>
      <c r="Q477" s="32">
        <v>41629785.510000005</v>
      </c>
      <c r="V477" s="35"/>
      <c r="W477" s="55"/>
      <c r="X477" s="55"/>
      <c r="Y477" s="55"/>
      <c r="Z477" s="55"/>
    </row>
    <row r="478" spans="1:26">
      <c r="A478" s="47" t="s">
        <v>25</v>
      </c>
      <c r="B478" s="48" t="s">
        <v>165</v>
      </c>
      <c r="C478" s="49"/>
      <c r="D478" s="58">
        <v>2016</v>
      </c>
      <c r="E478" s="34">
        <v>568900218</v>
      </c>
      <c r="F478" s="34">
        <v>716351570</v>
      </c>
      <c r="G478" s="34">
        <v>2322207830</v>
      </c>
      <c r="H478" s="34">
        <v>0</v>
      </c>
      <c r="I478" s="52">
        <f t="shared" si="26"/>
        <v>3607459618</v>
      </c>
      <c r="J478" s="51">
        <v>-3678</v>
      </c>
      <c r="K478" s="53">
        <f t="shared" si="27"/>
        <v>3607455940</v>
      </c>
      <c r="L478" s="34">
        <v>0</v>
      </c>
      <c r="M478" s="63"/>
      <c r="O478" s="35" t="str">
        <f>IF([1]totrevprm!O479="","",[1]totrevprm!O479)</f>
        <v/>
      </c>
      <c r="P478" s="32">
        <v>83517673.069149032</v>
      </c>
      <c r="Q478" s="32">
        <v>42391098.439999998</v>
      </c>
      <c r="V478" s="35"/>
      <c r="W478" s="55"/>
      <c r="X478" s="55"/>
      <c r="Y478" s="55"/>
      <c r="Z478" s="55"/>
    </row>
    <row r="479" spans="1:26">
      <c r="A479" s="47" t="s">
        <v>25</v>
      </c>
      <c r="B479" s="48" t="s">
        <v>165</v>
      </c>
      <c r="C479" s="49"/>
      <c r="D479" s="58">
        <v>2017</v>
      </c>
      <c r="E479" s="34">
        <v>589493733</v>
      </c>
      <c r="F479" s="34">
        <v>741318983</v>
      </c>
      <c r="G479" s="34">
        <v>2225219412.1500001</v>
      </c>
      <c r="H479" s="34">
        <v>0</v>
      </c>
      <c r="I479" s="52">
        <f t="shared" si="26"/>
        <v>3556032128.1500001</v>
      </c>
      <c r="J479" s="51">
        <v>-6613</v>
      </c>
      <c r="K479" s="53">
        <f t="shared" ref="K479" si="28">SUM(I479:J479)</f>
        <v>3556025515.1500001</v>
      </c>
      <c r="L479" s="34">
        <v>0</v>
      </c>
      <c r="M479" s="63"/>
      <c r="O479" s="35" t="str">
        <f>IF([1]totrevprm!O480="","",[1]totrevprm!O480)</f>
        <v/>
      </c>
      <c r="P479" s="32">
        <v>93242476.42848435</v>
      </c>
      <c r="Q479" s="32">
        <v>42341407.82</v>
      </c>
      <c r="V479" s="35"/>
      <c r="W479" s="55"/>
      <c r="X479" s="55"/>
      <c r="Y479" s="55"/>
      <c r="Z479" s="55"/>
    </row>
    <row r="480" spans="1:26">
      <c r="A480" s="47" t="s">
        <v>25</v>
      </c>
      <c r="B480" s="48" t="s">
        <v>165</v>
      </c>
      <c r="C480" s="49"/>
      <c r="D480" s="58">
        <v>2018</v>
      </c>
      <c r="E480" s="34">
        <v>609087865</v>
      </c>
      <c r="F480" s="34">
        <v>1056714197</v>
      </c>
      <c r="G480" s="34">
        <v>2373356031.6399999</v>
      </c>
      <c r="H480" s="34">
        <v>0</v>
      </c>
      <c r="I480" s="52">
        <f t="shared" si="26"/>
        <v>4039158093.6399999</v>
      </c>
      <c r="J480" s="51">
        <v>-586429</v>
      </c>
      <c r="K480" s="53">
        <f t="shared" ref="K480:K485" si="29">SUM(I480:J480)</f>
        <v>4038571664.6399999</v>
      </c>
      <c r="L480" s="57">
        <v>0</v>
      </c>
      <c r="M480" s="63" t="s">
        <v>134</v>
      </c>
      <c r="N480" t="s">
        <v>101</v>
      </c>
      <c r="O480" s="35" t="str">
        <f>IF([1]totrevprm!O481="","",[1]totrevprm!O481)</f>
        <v>Yes</v>
      </c>
      <c r="P480" s="32">
        <v>93429670.858112663</v>
      </c>
      <c r="Q480" s="32">
        <v>41741673.941624895</v>
      </c>
      <c r="R480" s="73"/>
      <c r="V480" s="35"/>
      <c r="W480" s="55"/>
      <c r="X480" s="55"/>
      <c r="Y480" s="55"/>
      <c r="Z480" s="55"/>
    </row>
    <row r="481" spans="1:26">
      <c r="A481" s="47" t="s">
        <v>25</v>
      </c>
      <c r="B481" s="48" t="s">
        <v>165</v>
      </c>
      <c r="C481" s="49"/>
      <c r="D481" s="58">
        <v>2019</v>
      </c>
      <c r="E481" s="34">
        <v>617875009</v>
      </c>
      <c r="F481" s="34">
        <v>903603816</v>
      </c>
      <c r="G481" s="34">
        <v>2392515889.9882002</v>
      </c>
      <c r="H481" s="34">
        <v>0</v>
      </c>
      <c r="I481" s="52">
        <f t="shared" si="26"/>
        <v>3913994714.9882002</v>
      </c>
      <c r="J481" s="51">
        <v>-2489042</v>
      </c>
      <c r="K481" s="53">
        <f t="shared" si="29"/>
        <v>3911505672.9882002</v>
      </c>
      <c r="L481" s="57">
        <v>0</v>
      </c>
      <c r="M481" s="63" t="s">
        <v>132</v>
      </c>
      <c r="N481" t="s">
        <v>101</v>
      </c>
      <c r="O481" s="35" t="str">
        <f>IF([1]totrevprm!O482="","",[1]totrevprm!O482)</f>
        <v/>
      </c>
      <c r="P481" s="32">
        <v>98845769.244380236</v>
      </c>
      <c r="Q481" s="32">
        <v>41760466.038398296</v>
      </c>
      <c r="R481" s="73"/>
      <c r="V481" s="35"/>
      <c r="W481" s="55"/>
      <c r="X481" s="55"/>
      <c r="Y481" s="55"/>
      <c r="Z481" s="55"/>
    </row>
    <row r="482" spans="1:26">
      <c r="A482" s="47" t="s">
        <v>25</v>
      </c>
      <c r="B482" s="48" t="s">
        <v>165</v>
      </c>
      <c r="C482" s="49"/>
      <c r="D482" s="58">
        <v>2020</v>
      </c>
      <c r="E482" s="34">
        <v>645659404</v>
      </c>
      <c r="F482" s="34">
        <v>1047106025</v>
      </c>
      <c r="G482" s="34">
        <v>2560990087</v>
      </c>
      <c r="H482" s="34">
        <v>0</v>
      </c>
      <c r="I482" s="52">
        <f t="shared" si="26"/>
        <v>4253755516</v>
      </c>
      <c r="J482" s="51">
        <v>-70267</v>
      </c>
      <c r="K482" s="53">
        <f t="shared" si="29"/>
        <v>4253685249</v>
      </c>
      <c r="L482" s="57">
        <v>0</v>
      </c>
      <c r="M482" s="63" t="s">
        <v>132</v>
      </c>
      <c r="N482" t="s">
        <v>101</v>
      </c>
      <c r="O482" s="35" t="str">
        <f>IF([1]totrevprm!O483="","",[1]totrevprm!O483)</f>
        <v/>
      </c>
      <c r="P482" s="32">
        <v>102907303</v>
      </c>
      <c r="Q482" s="32">
        <v>41511004</v>
      </c>
      <c r="R482" s="73"/>
      <c r="V482" s="35"/>
      <c r="W482" s="55"/>
      <c r="X482" s="55"/>
      <c r="Y482" s="55"/>
      <c r="Z482" s="55"/>
    </row>
    <row r="483" spans="1:26">
      <c r="A483" s="47" t="s">
        <v>25</v>
      </c>
      <c r="B483" s="48" t="s">
        <v>165</v>
      </c>
      <c r="C483" s="49"/>
      <c r="D483" s="58">
        <v>2021</v>
      </c>
      <c r="E483" s="34">
        <v>735196910</v>
      </c>
      <c r="F483" s="34">
        <v>1049647829</v>
      </c>
      <c r="G483" s="34">
        <v>2408266758.79</v>
      </c>
      <c r="H483" s="34">
        <v>0</v>
      </c>
      <c r="I483" s="52">
        <f t="shared" si="26"/>
        <v>4193111497.79</v>
      </c>
      <c r="J483" s="57">
        <v>-2</v>
      </c>
      <c r="K483" s="53">
        <f t="shared" si="29"/>
        <v>4193111495.79</v>
      </c>
      <c r="L483" s="57">
        <v>0</v>
      </c>
      <c r="M483" s="63" t="s">
        <v>132</v>
      </c>
      <c r="N483" t="s">
        <v>101</v>
      </c>
      <c r="O483" s="35"/>
      <c r="P483" s="32">
        <v>107155390.3</v>
      </c>
      <c r="Q483" s="32">
        <v>43656078</v>
      </c>
      <c r="R483" s="73"/>
      <c r="V483" s="35"/>
      <c r="W483" s="55"/>
      <c r="X483" s="55"/>
      <c r="Y483" s="55"/>
      <c r="Z483" s="55"/>
    </row>
    <row r="484" spans="1:26">
      <c r="A484" s="47" t="s">
        <v>25</v>
      </c>
      <c r="B484" s="48" t="s">
        <v>165</v>
      </c>
      <c r="C484" s="49"/>
      <c r="D484" s="58">
        <v>2022</v>
      </c>
      <c r="E484" s="34">
        <v>752858715</v>
      </c>
      <c r="F484" s="34">
        <v>1582357606</v>
      </c>
      <c r="G484" s="34">
        <v>2627661775</v>
      </c>
      <c r="H484" s="34">
        <v>0</v>
      </c>
      <c r="I484" s="52">
        <f t="shared" si="26"/>
        <v>4962878096</v>
      </c>
      <c r="J484" s="57">
        <v>-2</v>
      </c>
      <c r="K484" s="53">
        <f t="shared" si="29"/>
        <v>4962878094</v>
      </c>
      <c r="L484" s="57">
        <v>0</v>
      </c>
      <c r="M484" s="63" t="s">
        <v>132</v>
      </c>
      <c r="N484" t="s">
        <v>101</v>
      </c>
      <c r="O484" s="35"/>
      <c r="P484" s="57">
        <v>123437503</v>
      </c>
      <c r="Q484" s="57">
        <v>43575303</v>
      </c>
      <c r="R484" s="73"/>
      <c r="V484" s="35"/>
      <c r="W484" s="55"/>
      <c r="X484" s="55"/>
      <c r="Y484" s="55"/>
      <c r="Z484" s="55"/>
    </row>
    <row r="485" spans="1:26">
      <c r="A485" s="47" t="s">
        <v>25</v>
      </c>
      <c r="B485" s="48" t="s">
        <v>165</v>
      </c>
      <c r="C485" s="49"/>
      <c r="D485" s="50">
        <v>2023</v>
      </c>
      <c r="E485" s="34">
        <v>763176676</v>
      </c>
      <c r="F485" s="34">
        <v>1594007347.1215</v>
      </c>
      <c r="G485" s="34">
        <v>2780490758.54</v>
      </c>
      <c r="H485" s="34">
        <v>0</v>
      </c>
      <c r="I485" s="52">
        <f t="shared" si="26"/>
        <v>5137674781.6615</v>
      </c>
      <c r="J485" s="57">
        <v>-101168</v>
      </c>
      <c r="K485" s="53">
        <f t="shared" si="29"/>
        <v>5137573613.6615</v>
      </c>
      <c r="L485" s="34">
        <v>0</v>
      </c>
      <c r="M485" s="63" t="s">
        <v>132</v>
      </c>
      <c r="O485" s="35"/>
      <c r="P485" s="57">
        <v>118038771.83</v>
      </c>
      <c r="Q485" s="57">
        <v>43302270</v>
      </c>
      <c r="R485" s="73"/>
      <c r="V485" s="35"/>
      <c r="W485" s="55"/>
      <c r="X485" s="55"/>
      <c r="Y485" s="55"/>
      <c r="Z485" s="55"/>
    </row>
    <row r="486" spans="1:26">
      <c r="A486" s="47"/>
      <c r="B486" s="49"/>
      <c r="C486" s="49"/>
      <c r="E486" s="51"/>
      <c r="F486" s="51"/>
      <c r="G486" s="51"/>
      <c r="H486" s="51"/>
      <c r="I486" s="52"/>
      <c r="K486" s="59"/>
      <c r="L486" s="34"/>
      <c r="M486" s="63"/>
      <c r="O486" s="35"/>
    </row>
    <row r="487" spans="1:26">
      <c r="A487" s="47" t="s">
        <v>27</v>
      </c>
      <c r="B487" s="48" t="s">
        <v>167</v>
      </c>
      <c r="C487" s="49" t="s">
        <v>162</v>
      </c>
      <c r="D487" s="50">
        <v>1988</v>
      </c>
      <c r="E487" s="51">
        <v>2916560905</v>
      </c>
      <c r="F487" s="51">
        <v>2858069425</v>
      </c>
      <c r="G487" s="51">
        <v>4014954929</v>
      </c>
      <c r="H487" s="51">
        <v>2266160590</v>
      </c>
      <c r="I487" s="52">
        <f t="shared" si="26"/>
        <v>12055745849</v>
      </c>
      <c r="J487" s="51">
        <v>0</v>
      </c>
      <c r="K487" s="53">
        <f>SUM(I487:J487)</f>
        <v>12055745849</v>
      </c>
      <c r="L487" s="34">
        <v>0</v>
      </c>
      <c r="M487" s="63"/>
      <c r="O487" s="35" t="str">
        <f>IF([1]totrevprm!O488="","",[1]totrevprm!O488)</f>
        <v/>
      </c>
    </row>
    <row r="488" spans="1:26">
      <c r="A488" s="47" t="s">
        <v>27</v>
      </c>
      <c r="B488" s="48" t="s">
        <v>167</v>
      </c>
      <c r="C488" s="49" t="s">
        <v>125</v>
      </c>
      <c r="D488" s="50">
        <v>1989</v>
      </c>
      <c r="E488" s="51">
        <v>2700553206</v>
      </c>
      <c r="F488" s="51">
        <v>2674346269</v>
      </c>
      <c r="G488" s="51">
        <v>4301382157</v>
      </c>
      <c r="H488" s="51">
        <v>2493039004</v>
      </c>
      <c r="I488" s="52">
        <f t="shared" si="26"/>
        <v>12169320636</v>
      </c>
      <c r="J488" s="51">
        <v>0</v>
      </c>
      <c r="K488" s="53">
        <f t="shared" ref="K488:K522" si="30">SUM(I488:J488)</f>
        <v>12169320636</v>
      </c>
      <c r="L488" s="34">
        <v>0</v>
      </c>
      <c r="M488" s="63"/>
      <c r="O488" s="35" t="str">
        <f>IF([1]totrevprm!O489="","",[1]totrevprm!O489)</f>
        <v/>
      </c>
    </row>
    <row r="489" spans="1:26">
      <c r="A489" s="47" t="s">
        <v>27</v>
      </c>
      <c r="B489" s="48" t="s">
        <v>167</v>
      </c>
      <c r="C489" s="49" t="s">
        <v>125</v>
      </c>
      <c r="D489" s="50">
        <v>1990</v>
      </c>
      <c r="E489" s="51">
        <v>3209665412</v>
      </c>
      <c r="F489" s="51">
        <v>3309153971.7600002</v>
      </c>
      <c r="G489" s="51">
        <v>4650013014</v>
      </c>
      <c r="H489" s="51">
        <v>2299751811</v>
      </c>
      <c r="I489" s="52">
        <f t="shared" si="26"/>
        <v>13468584208.76</v>
      </c>
      <c r="J489" s="51">
        <v>0</v>
      </c>
      <c r="K489" s="53">
        <f t="shared" si="30"/>
        <v>13468584208.76</v>
      </c>
      <c r="L489" s="34">
        <v>0</v>
      </c>
      <c r="M489" s="63"/>
      <c r="O489" s="35" t="str">
        <f>IF([1]totrevprm!O490="","",[1]totrevprm!O490)</f>
        <v/>
      </c>
    </row>
    <row r="490" spans="1:26">
      <c r="A490" s="47" t="s">
        <v>27</v>
      </c>
      <c r="B490" s="48" t="s">
        <v>167</v>
      </c>
      <c r="C490" s="49" t="s">
        <v>125</v>
      </c>
      <c r="D490" s="50">
        <v>1991</v>
      </c>
      <c r="E490" s="51">
        <v>3240873981</v>
      </c>
      <c r="F490" s="51">
        <v>2568263110</v>
      </c>
      <c r="G490" s="51">
        <v>4989068321</v>
      </c>
      <c r="H490" s="51">
        <v>2543478586</v>
      </c>
      <c r="I490" s="52">
        <f t="shared" si="26"/>
        <v>13341683998</v>
      </c>
      <c r="J490" s="51">
        <v>0</v>
      </c>
      <c r="K490" s="53">
        <f t="shared" si="30"/>
        <v>13341683998</v>
      </c>
      <c r="L490" s="34">
        <v>0</v>
      </c>
      <c r="M490" s="63"/>
      <c r="O490" s="35" t="str">
        <f>IF([1]totrevprm!O491="","",[1]totrevprm!O491)</f>
        <v/>
      </c>
    </row>
    <row r="491" spans="1:26">
      <c r="A491" s="47" t="s">
        <v>27</v>
      </c>
      <c r="B491" s="48" t="s">
        <v>167</v>
      </c>
      <c r="C491" s="49" t="s">
        <v>125</v>
      </c>
      <c r="D491" s="50">
        <v>1992</v>
      </c>
      <c r="E491" s="51">
        <v>3525611739</v>
      </c>
      <c r="F491" s="51">
        <v>3080341168.0799999</v>
      </c>
      <c r="G491" s="51">
        <v>5267388215</v>
      </c>
      <c r="H491" s="51">
        <v>1796618481</v>
      </c>
      <c r="I491" s="52">
        <f t="shared" si="26"/>
        <v>13669959603.08</v>
      </c>
      <c r="J491" s="51">
        <v>0</v>
      </c>
      <c r="K491" s="53">
        <f t="shared" si="30"/>
        <v>13669959603.08</v>
      </c>
      <c r="L491" s="34">
        <v>0</v>
      </c>
      <c r="M491" s="63"/>
      <c r="O491" s="35" t="str">
        <f>IF([1]totrevprm!O492="","",[1]totrevprm!O492)</f>
        <v/>
      </c>
    </row>
    <row r="492" spans="1:26">
      <c r="A492" s="47" t="s">
        <v>27</v>
      </c>
      <c r="B492" s="48" t="s">
        <v>167</v>
      </c>
      <c r="C492" s="49" t="s">
        <v>125</v>
      </c>
      <c r="D492" s="50">
        <v>1993</v>
      </c>
      <c r="E492" s="51">
        <v>3755748488</v>
      </c>
      <c r="F492" s="51">
        <v>2536677405</v>
      </c>
      <c r="G492" s="51">
        <v>5499260017</v>
      </c>
      <c r="H492" s="51">
        <v>1717591047</v>
      </c>
      <c r="I492" s="52">
        <f t="shared" ref="I492:I555" si="31">SUM(E492:H492)</f>
        <v>13509276957</v>
      </c>
      <c r="J492" s="51">
        <v>0</v>
      </c>
      <c r="K492" s="53">
        <f t="shared" si="30"/>
        <v>13509276957</v>
      </c>
      <c r="L492" s="34">
        <v>0</v>
      </c>
      <c r="M492" s="63"/>
      <c r="O492" s="35" t="str">
        <f>IF([1]totrevprm!O493="","",[1]totrevprm!O493)</f>
        <v/>
      </c>
    </row>
    <row r="493" spans="1:26">
      <c r="A493" s="47" t="s">
        <v>27</v>
      </c>
      <c r="B493" s="48" t="s">
        <v>167</v>
      </c>
      <c r="C493" s="49" t="s">
        <v>125</v>
      </c>
      <c r="D493" s="50">
        <v>1994</v>
      </c>
      <c r="E493" s="51">
        <v>3916038976</v>
      </c>
      <c r="F493" s="51">
        <v>3318561672</v>
      </c>
      <c r="G493" s="51">
        <v>5453615449</v>
      </c>
      <c r="H493" s="51">
        <v>1316602994</v>
      </c>
      <c r="I493" s="52">
        <f t="shared" si="31"/>
        <v>14004819091</v>
      </c>
      <c r="J493" s="51">
        <v>0</v>
      </c>
      <c r="K493" s="53">
        <f t="shared" si="30"/>
        <v>14004819091</v>
      </c>
      <c r="L493" s="34">
        <v>0</v>
      </c>
      <c r="M493" s="63"/>
      <c r="O493" s="35" t="str">
        <f>IF([1]totrevprm!O494="","",[1]totrevprm!O494)</f>
        <v/>
      </c>
    </row>
    <row r="494" spans="1:26">
      <c r="A494" s="47" t="s">
        <v>27</v>
      </c>
      <c r="B494" s="48" t="s">
        <v>167</v>
      </c>
      <c r="C494" s="49" t="s">
        <v>125</v>
      </c>
      <c r="D494" s="50">
        <v>1995</v>
      </c>
      <c r="E494" s="51">
        <v>4365262226</v>
      </c>
      <c r="F494" s="51">
        <v>3452409881</v>
      </c>
      <c r="G494" s="51">
        <v>5615584047</v>
      </c>
      <c r="H494" s="51">
        <v>1539192171</v>
      </c>
      <c r="I494" s="52">
        <f t="shared" si="31"/>
        <v>14972448325</v>
      </c>
      <c r="J494" s="51">
        <v>0</v>
      </c>
      <c r="K494" s="53">
        <f t="shared" si="30"/>
        <v>14972448325</v>
      </c>
      <c r="L494" s="34">
        <v>0</v>
      </c>
      <c r="M494" s="63"/>
      <c r="O494" s="35" t="str">
        <f>IF([1]totrevprm!O495="","",[1]totrevprm!O495)</f>
        <v/>
      </c>
    </row>
    <row r="495" spans="1:26">
      <c r="A495" s="47" t="s">
        <v>27</v>
      </c>
      <c r="B495" s="48" t="s">
        <v>167</v>
      </c>
      <c r="C495" s="49" t="s">
        <v>125</v>
      </c>
      <c r="D495" s="50">
        <v>1996</v>
      </c>
      <c r="E495" s="51">
        <v>4193919982</v>
      </c>
      <c r="F495" s="51">
        <v>3047390248</v>
      </c>
      <c r="G495" s="51">
        <v>8035409502</v>
      </c>
      <c r="H495" s="51">
        <v>1253094239</v>
      </c>
      <c r="I495" s="52">
        <f t="shared" si="31"/>
        <v>16529813971</v>
      </c>
      <c r="J495" s="51">
        <v>0</v>
      </c>
      <c r="K495" s="53">
        <f t="shared" si="30"/>
        <v>16529813971</v>
      </c>
      <c r="L495" s="34">
        <v>0</v>
      </c>
      <c r="M495" s="63"/>
      <c r="O495" s="35" t="str">
        <f>IF([1]totrevprm!O496="","",[1]totrevprm!O496)</f>
        <v/>
      </c>
    </row>
    <row r="496" spans="1:26">
      <c r="A496" s="47" t="s">
        <v>27</v>
      </c>
      <c r="B496" s="48" t="s">
        <v>167</v>
      </c>
      <c r="C496" s="49" t="s">
        <v>125</v>
      </c>
      <c r="D496" s="50">
        <v>1997</v>
      </c>
      <c r="E496" s="51">
        <v>4031393590</v>
      </c>
      <c r="F496" s="51">
        <v>3440298209</v>
      </c>
      <c r="G496" s="51">
        <v>8576360365</v>
      </c>
      <c r="H496" s="51">
        <v>1495483035</v>
      </c>
      <c r="I496" s="52">
        <f t="shared" si="31"/>
        <v>17543535199</v>
      </c>
      <c r="J496" s="51">
        <v>0</v>
      </c>
      <c r="K496" s="53">
        <f t="shared" si="30"/>
        <v>17543535199</v>
      </c>
      <c r="L496" s="34">
        <v>0</v>
      </c>
      <c r="M496" s="63"/>
      <c r="O496" s="35" t="str">
        <f>IF([1]totrevprm!O497="","",[1]totrevprm!O497)</f>
        <v/>
      </c>
    </row>
    <row r="497" spans="1:26">
      <c r="A497" s="47" t="s">
        <v>27</v>
      </c>
      <c r="B497" s="48" t="s">
        <v>167</v>
      </c>
      <c r="C497" s="49" t="s">
        <v>125</v>
      </c>
      <c r="D497" s="50">
        <v>1998</v>
      </c>
      <c r="E497" s="51">
        <v>4228395655</v>
      </c>
      <c r="F497" s="51">
        <v>2962927663</v>
      </c>
      <c r="G497" s="51">
        <v>9508753259</v>
      </c>
      <c r="H497" s="51">
        <v>1044210217</v>
      </c>
      <c r="I497" s="52">
        <f t="shared" si="31"/>
        <v>17744286794</v>
      </c>
      <c r="J497" s="51">
        <v>0</v>
      </c>
      <c r="K497" s="53">
        <f t="shared" si="30"/>
        <v>17744286794</v>
      </c>
      <c r="L497" s="34">
        <v>0</v>
      </c>
      <c r="M497" s="63"/>
      <c r="O497" s="35" t="str">
        <f>IF([1]totrevprm!O498="","",[1]totrevprm!O498)</f>
        <v/>
      </c>
    </row>
    <row r="498" spans="1:26">
      <c r="A498" s="47" t="s">
        <v>27</v>
      </c>
      <c r="B498" s="48" t="s">
        <v>167</v>
      </c>
      <c r="C498" s="49" t="s">
        <v>125</v>
      </c>
      <c r="D498" s="50">
        <v>1999</v>
      </c>
      <c r="E498" s="51">
        <v>4023964010</v>
      </c>
      <c r="F498" s="51">
        <v>4996875602</v>
      </c>
      <c r="G498" s="51">
        <v>10594243637</v>
      </c>
      <c r="H498" s="51">
        <v>1238480879</v>
      </c>
      <c r="I498" s="52">
        <f t="shared" si="31"/>
        <v>20853564128</v>
      </c>
      <c r="J498" s="51">
        <v>0</v>
      </c>
      <c r="K498" s="53">
        <f t="shared" si="30"/>
        <v>20853564128</v>
      </c>
      <c r="L498" s="34">
        <v>0</v>
      </c>
      <c r="M498" s="63"/>
      <c r="O498" s="35" t="str">
        <f>IF([1]totrevprm!O499="","",[1]totrevprm!O499)</f>
        <v/>
      </c>
    </row>
    <row r="499" spans="1:26">
      <c r="A499" s="47" t="s">
        <v>27</v>
      </c>
      <c r="B499" s="48" t="s">
        <v>167</v>
      </c>
      <c r="C499" s="49" t="s">
        <v>125</v>
      </c>
      <c r="D499" s="50">
        <v>2000</v>
      </c>
      <c r="E499" s="51">
        <v>4303930262</v>
      </c>
      <c r="F499" s="51">
        <v>4719150120</v>
      </c>
      <c r="G499" s="51">
        <v>12331631713</v>
      </c>
      <c r="H499" s="51">
        <v>873020430</v>
      </c>
      <c r="I499" s="52">
        <f t="shared" si="31"/>
        <v>22227732525</v>
      </c>
      <c r="J499" s="51">
        <v>0</v>
      </c>
      <c r="K499" s="53">
        <f t="shared" si="30"/>
        <v>22227732525</v>
      </c>
      <c r="L499" s="34">
        <v>0</v>
      </c>
      <c r="M499" s="63"/>
      <c r="O499" s="35" t="str">
        <f>IF([1]totrevprm!O500="","",[1]totrevprm!O500)</f>
        <v/>
      </c>
      <c r="V499" s="35" t="s">
        <v>167</v>
      </c>
      <c r="W499" s="55">
        <v>1385528</v>
      </c>
      <c r="X499" s="55">
        <v>78266064</v>
      </c>
      <c r="Y499" s="55">
        <v>41715770</v>
      </c>
      <c r="Z499" s="55">
        <v>0</v>
      </c>
    </row>
    <row r="500" spans="1:26">
      <c r="A500" s="47" t="s">
        <v>27</v>
      </c>
      <c r="B500" s="48" t="s">
        <v>167</v>
      </c>
      <c r="C500" s="49" t="s">
        <v>125</v>
      </c>
      <c r="D500" s="50">
        <v>2001</v>
      </c>
      <c r="E500" s="51">
        <v>4259788621</v>
      </c>
      <c r="F500" s="51">
        <v>6623766294.5100002</v>
      </c>
      <c r="G500" s="51">
        <v>8446525377</v>
      </c>
      <c r="H500" s="51">
        <v>1124798276</v>
      </c>
      <c r="I500" s="52">
        <f t="shared" si="31"/>
        <v>20454878568.510002</v>
      </c>
      <c r="J500" s="51">
        <v>0</v>
      </c>
      <c r="K500" s="53">
        <f t="shared" si="30"/>
        <v>20454878568.510002</v>
      </c>
      <c r="L500" s="34">
        <v>0</v>
      </c>
      <c r="M500" s="63"/>
      <c r="O500" s="35" t="str">
        <f>IF([1]totrevprm!O501="","",[1]totrevprm!O501)</f>
        <v/>
      </c>
      <c r="V500" s="35"/>
      <c r="W500" s="55"/>
      <c r="X500" s="55"/>
      <c r="Y500" s="55"/>
      <c r="Z500" s="55"/>
    </row>
    <row r="501" spans="1:26">
      <c r="A501" s="47" t="s">
        <v>27</v>
      </c>
      <c r="B501" s="48" t="s">
        <v>167</v>
      </c>
      <c r="C501" s="49" t="s">
        <v>125</v>
      </c>
      <c r="D501" s="50">
        <v>2002</v>
      </c>
      <c r="E501" s="51">
        <v>4474638586</v>
      </c>
      <c r="F501" s="51">
        <v>6954435404</v>
      </c>
      <c r="G501" s="51">
        <v>9157386286</v>
      </c>
      <c r="H501" s="51">
        <v>1081899396</v>
      </c>
      <c r="I501" s="52">
        <f t="shared" si="31"/>
        <v>21668359672</v>
      </c>
      <c r="J501" s="51">
        <v>0</v>
      </c>
      <c r="K501" s="53">
        <f t="shared" si="30"/>
        <v>21668359672</v>
      </c>
      <c r="L501" s="34">
        <v>0</v>
      </c>
      <c r="M501" s="63"/>
      <c r="O501" s="35" t="str">
        <f>IF([1]totrevprm!O502="","",[1]totrevprm!O502)</f>
        <v/>
      </c>
      <c r="V501" s="35"/>
      <c r="W501" s="55"/>
      <c r="X501" s="55"/>
      <c r="Y501" s="55"/>
      <c r="Z501" s="55"/>
    </row>
    <row r="502" spans="1:26">
      <c r="A502" s="47" t="s">
        <v>27</v>
      </c>
      <c r="B502" s="48" t="s">
        <v>167</v>
      </c>
      <c r="C502" s="49" t="s">
        <v>125</v>
      </c>
      <c r="D502" s="50">
        <v>2003</v>
      </c>
      <c r="E502" s="56">
        <v>4787263262</v>
      </c>
      <c r="F502" s="56">
        <v>5971977804</v>
      </c>
      <c r="G502" s="56">
        <v>9991773730</v>
      </c>
      <c r="H502" s="56">
        <v>1031390728</v>
      </c>
      <c r="I502" s="52">
        <f t="shared" si="31"/>
        <v>21782405524</v>
      </c>
      <c r="J502" s="51">
        <v>0</v>
      </c>
      <c r="K502" s="53">
        <f t="shared" si="30"/>
        <v>21782405524</v>
      </c>
      <c r="L502" s="34">
        <v>0</v>
      </c>
      <c r="M502" s="63"/>
      <c r="O502" s="35" t="str">
        <f>IF([1]totrevprm!O503="","",[1]totrevprm!O503)</f>
        <v/>
      </c>
      <c r="V502" s="35"/>
      <c r="W502" s="55"/>
      <c r="X502" s="55"/>
      <c r="Y502" s="55"/>
      <c r="Z502" s="55"/>
    </row>
    <row r="503" spans="1:26">
      <c r="A503" s="47" t="s">
        <v>27</v>
      </c>
      <c r="B503" s="48" t="s">
        <v>167</v>
      </c>
      <c r="C503" s="49" t="s">
        <v>125</v>
      </c>
      <c r="D503" s="50">
        <v>2004</v>
      </c>
      <c r="E503" s="56">
        <v>4905589261</v>
      </c>
      <c r="F503" s="56">
        <v>5074168432</v>
      </c>
      <c r="G503" s="56">
        <v>10062257016</v>
      </c>
      <c r="H503" s="56">
        <v>964060683</v>
      </c>
      <c r="I503" s="52">
        <f t="shared" si="31"/>
        <v>21006075392</v>
      </c>
      <c r="J503" s="51">
        <v>0</v>
      </c>
      <c r="K503" s="53">
        <f t="shared" si="30"/>
        <v>21006075392</v>
      </c>
      <c r="L503" s="34">
        <v>0</v>
      </c>
      <c r="M503" s="63"/>
      <c r="O503" s="35" t="str">
        <f>IF([1]totrevprm!O504="","",[1]totrevprm!O504)</f>
        <v/>
      </c>
      <c r="V503" s="35"/>
      <c r="W503" s="55"/>
      <c r="X503" s="55"/>
      <c r="Y503" s="55"/>
      <c r="Z503" s="55"/>
    </row>
    <row r="504" spans="1:26">
      <c r="A504" s="47" t="s">
        <v>27</v>
      </c>
      <c r="B504" s="48" t="s">
        <v>167</v>
      </c>
      <c r="C504" s="49"/>
      <c r="D504" s="50">
        <v>2005</v>
      </c>
      <c r="E504" s="56">
        <v>5005951330</v>
      </c>
      <c r="F504" s="56">
        <v>4504335031</v>
      </c>
      <c r="G504" s="56">
        <v>13031388654.58</v>
      </c>
      <c r="H504" s="56">
        <v>1117236715</v>
      </c>
      <c r="I504" s="52">
        <f t="shared" si="31"/>
        <v>23658911730.580002</v>
      </c>
      <c r="J504" s="51">
        <v>0</v>
      </c>
      <c r="K504" s="53">
        <f t="shared" si="30"/>
        <v>23658911730.580002</v>
      </c>
      <c r="L504" s="34">
        <v>0</v>
      </c>
      <c r="M504" s="63"/>
      <c r="O504" s="35" t="str">
        <f>IF([1]totrevprm!O505="","",[1]totrevprm!O505)</f>
        <v/>
      </c>
      <c r="V504" s="35"/>
      <c r="W504" s="55"/>
      <c r="X504" s="55"/>
      <c r="Y504" s="55"/>
      <c r="Z504" s="55"/>
    </row>
    <row r="505" spans="1:26">
      <c r="A505" s="47" t="s">
        <v>27</v>
      </c>
      <c r="B505" s="48" t="s">
        <v>167</v>
      </c>
      <c r="C505" s="49"/>
      <c r="D505" s="50">
        <v>2006</v>
      </c>
      <c r="E505" s="34">
        <v>5155599424</v>
      </c>
      <c r="F505" s="34">
        <v>5270569478</v>
      </c>
      <c r="G505" s="34">
        <v>14030574109</v>
      </c>
      <c r="H505" s="34">
        <v>1136037828</v>
      </c>
      <c r="I505" s="52">
        <f t="shared" si="31"/>
        <v>25592780839</v>
      </c>
      <c r="J505" s="51">
        <v>0</v>
      </c>
      <c r="K505" s="53">
        <f t="shared" si="30"/>
        <v>25592780839</v>
      </c>
      <c r="L505" s="34">
        <v>0</v>
      </c>
      <c r="M505" s="63"/>
      <c r="O505" s="35" t="str">
        <f>IF([1]totrevprm!O506="","",[1]totrevprm!O506)</f>
        <v/>
      </c>
      <c r="V505" s="35"/>
      <c r="W505" s="55"/>
      <c r="X505" s="55"/>
      <c r="Y505" s="55"/>
      <c r="Z505" s="55"/>
    </row>
    <row r="506" spans="1:26">
      <c r="A506" s="47" t="s">
        <v>27</v>
      </c>
      <c r="B506" s="48" t="s">
        <v>167</v>
      </c>
      <c r="C506" s="49"/>
      <c r="D506" s="50">
        <v>2007</v>
      </c>
      <c r="E506" s="34">
        <v>5254987425</v>
      </c>
      <c r="F506" s="34">
        <v>4904298341</v>
      </c>
      <c r="G506" s="34">
        <v>15154486923</v>
      </c>
      <c r="H506" s="34">
        <v>973891717</v>
      </c>
      <c r="I506" s="52">
        <f t="shared" si="31"/>
        <v>26287664406</v>
      </c>
      <c r="J506" s="51">
        <v>0</v>
      </c>
      <c r="K506" s="53">
        <f t="shared" si="30"/>
        <v>26287664406</v>
      </c>
      <c r="L506" s="34">
        <v>0</v>
      </c>
      <c r="M506" s="63"/>
      <c r="O506" s="35" t="str">
        <f>IF([1]totrevprm!O507="","",[1]totrevprm!O507)</f>
        <v/>
      </c>
      <c r="V506" s="35"/>
      <c r="W506" s="55"/>
      <c r="X506" s="55"/>
      <c r="Y506" s="55"/>
      <c r="Z506" s="55"/>
    </row>
    <row r="507" spans="1:26">
      <c r="A507" s="47" t="s">
        <v>27</v>
      </c>
      <c r="B507" s="48" t="s">
        <v>167</v>
      </c>
      <c r="C507" s="49"/>
      <c r="D507" s="50">
        <v>2008</v>
      </c>
      <c r="E507" s="34">
        <v>5313073725</v>
      </c>
      <c r="F507" s="34">
        <v>6343390548</v>
      </c>
      <c r="G507" s="34">
        <v>15801869753</v>
      </c>
      <c r="H507" s="34">
        <v>1219036294</v>
      </c>
      <c r="I507" s="52">
        <f t="shared" si="31"/>
        <v>28677370320</v>
      </c>
      <c r="J507" s="51">
        <v>0</v>
      </c>
      <c r="K507" s="53">
        <f t="shared" si="30"/>
        <v>28677370320</v>
      </c>
      <c r="L507" s="34">
        <v>0</v>
      </c>
      <c r="M507" s="63"/>
      <c r="O507" s="35" t="str">
        <f>IF([1]totrevprm!O508="","",[1]totrevprm!O508)</f>
        <v/>
      </c>
      <c r="V507" s="35"/>
      <c r="W507" s="55"/>
      <c r="X507" s="55"/>
      <c r="Y507" s="55"/>
      <c r="Z507" s="55"/>
    </row>
    <row r="508" spans="1:26">
      <c r="A508" s="47" t="s">
        <v>27</v>
      </c>
      <c r="B508" s="48" t="s">
        <v>167</v>
      </c>
      <c r="C508" s="49"/>
      <c r="D508" s="50">
        <v>2009</v>
      </c>
      <c r="E508" s="34">
        <v>5484099027</v>
      </c>
      <c r="F508" s="34">
        <v>6296720471</v>
      </c>
      <c r="G508" s="34">
        <v>16489255645</v>
      </c>
      <c r="H508" s="34">
        <v>1053662996</v>
      </c>
      <c r="I508" s="52">
        <f t="shared" si="31"/>
        <v>29323738139</v>
      </c>
      <c r="J508" s="51">
        <v>0</v>
      </c>
      <c r="K508" s="53">
        <f t="shared" si="30"/>
        <v>29323738139</v>
      </c>
      <c r="L508" s="34">
        <v>0</v>
      </c>
      <c r="M508" s="63"/>
      <c r="O508" s="35" t="str">
        <f>IF([1]totrevprm!O509="","",[1]totrevprm!O509)</f>
        <v/>
      </c>
      <c r="V508" s="35"/>
      <c r="W508" s="55"/>
      <c r="X508" s="55"/>
      <c r="Y508" s="55"/>
      <c r="Z508" s="55"/>
    </row>
    <row r="509" spans="1:26">
      <c r="A509" s="47" t="s">
        <v>27</v>
      </c>
      <c r="B509" s="48" t="s">
        <v>167</v>
      </c>
      <c r="C509" s="49"/>
      <c r="D509" s="50">
        <v>2010</v>
      </c>
      <c r="E509" s="34">
        <v>5726519796</v>
      </c>
      <c r="F509" s="34">
        <v>5652279187</v>
      </c>
      <c r="G509" s="34">
        <v>13645446481</v>
      </c>
      <c r="H509" s="34">
        <v>189789382</v>
      </c>
      <c r="I509" s="52">
        <f t="shared" si="31"/>
        <v>25214034846</v>
      </c>
      <c r="J509" s="51">
        <v>0</v>
      </c>
      <c r="K509" s="53">
        <f t="shared" si="30"/>
        <v>25214034846</v>
      </c>
      <c r="L509" s="34">
        <v>81202522</v>
      </c>
      <c r="M509" s="63" t="s">
        <v>129</v>
      </c>
      <c r="N509" t="s">
        <v>101</v>
      </c>
      <c r="O509" s="35" t="str">
        <f>IF([1]totrevprm!O510="","",[1]totrevprm!O510)</f>
        <v/>
      </c>
      <c r="T509" s="62"/>
      <c r="V509" s="35"/>
      <c r="W509" s="55"/>
      <c r="X509" s="55"/>
      <c r="Y509" s="55"/>
      <c r="Z509" s="55"/>
    </row>
    <row r="510" spans="1:26">
      <c r="A510" s="47" t="s">
        <v>27</v>
      </c>
      <c r="B510" s="48" t="s">
        <v>167</v>
      </c>
      <c r="C510" s="49"/>
      <c r="D510" s="50">
        <v>2011</v>
      </c>
      <c r="E510" s="34">
        <v>5747113843</v>
      </c>
      <c r="F510" s="34">
        <v>5672457385</v>
      </c>
      <c r="G510" s="34">
        <v>14094886109</v>
      </c>
      <c r="H510" s="34">
        <v>243715097</v>
      </c>
      <c r="I510" s="52">
        <f t="shared" si="31"/>
        <v>25758172434</v>
      </c>
      <c r="J510" s="51">
        <v>0</v>
      </c>
      <c r="K510" s="53">
        <f t="shared" si="30"/>
        <v>25758172434</v>
      </c>
      <c r="L510" s="34">
        <v>67640516</v>
      </c>
      <c r="M510" s="63" t="s">
        <v>129</v>
      </c>
      <c r="N510" t="s">
        <v>101</v>
      </c>
      <c r="O510" s="35" t="str">
        <f>IF([1]totrevprm!O511="","",[1]totrevprm!O511)</f>
        <v/>
      </c>
      <c r="T510" s="62"/>
      <c r="V510" s="35"/>
      <c r="W510" s="55"/>
      <c r="X510" s="55"/>
      <c r="Y510" s="55"/>
      <c r="Z510" s="55"/>
    </row>
    <row r="511" spans="1:26">
      <c r="A511" s="47" t="s">
        <v>27</v>
      </c>
      <c r="B511" s="48" t="s">
        <v>167</v>
      </c>
      <c r="C511" s="49"/>
      <c r="D511" s="50">
        <v>2012</v>
      </c>
      <c r="E511" s="34">
        <v>6042854505</v>
      </c>
      <c r="F511" s="34">
        <v>5979950953</v>
      </c>
      <c r="G511" s="34">
        <v>13455976512</v>
      </c>
      <c r="H511" s="34">
        <v>412561558</v>
      </c>
      <c r="I511" s="52">
        <f t="shared" si="31"/>
        <v>25891343528</v>
      </c>
      <c r="J511" s="51">
        <v>0</v>
      </c>
      <c r="K511" s="53">
        <f t="shared" si="30"/>
        <v>25891343528</v>
      </c>
      <c r="L511" s="34">
        <v>77834858</v>
      </c>
      <c r="M511" s="63" t="s">
        <v>129</v>
      </c>
      <c r="N511" t="s">
        <v>101</v>
      </c>
      <c r="O511" s="35" t="str">
        <f>IF([1]totrevprm!O512="","",[1]totrevprm!O512)</f>
        <v/>
      </c>
      <c r="T511" s="62"/>
      <c r="V511" s="35"/>
      <c r="W511" s="55"/>
      <c r="X511" s="55"/>
      <c r="Y511" s="55"/>
      <c r="Z511" s="55"/>
    </row>
    <row r="512" spans="1:26">
      <c r="A512" s="47" t="s">
        <v>27</v>
      </c>
      <c r="B512" s="48" t="s">
        <v>167</v>
      </c>
      <c r="C512" s="49"/>
      <c r="D512" s="50">
        <v>2013</v>
      </c>
      <c r="E512" s="34">
        <v>6146345573</v>
      </c>
      <c r="F512" s="34">
        <v>6488662049</v>
      </c>
      <c r="G512" s="34">
        <v>13583217538</v>
      </c>
      <c r="H512" s="34">
        <v>766353206</v>
      </c>
      <c r="I512" s="52">
        <f t="shared" si="31"/>
        <v>26984578366</v>
      </c>
      <c r="J512" s="51">
        <v>0</v>
      </c>
      <c r="K512" s="53">
        <f t="shared" si="30"/>
        <v>26984578366</v>
      </c>
      <c r="L512" s="34">
        <v>165833264</v>
      </c>
      <c r="M512" s="63" t="s">
        <v>129</v>
      </c>
      <c r="N512" t="s">
        <v>101</v>
      </c>
      <c r="O512" s="35" t="str">
        <f>IF([1]totrevprm!O513="","",[1]totrevprm!O513)</f>
        <v/>
      </c>
      <c r="T512" s="62"/>
      <c r="V512" s="35"/>
      <c r="W512" s="55"/>
      <c r="X512" s="55"/>
      <c r="Y512" s="55"/>
      <c r="Z512" s="55"/>
    </row>
    <row r="513" spans="1:26">
      <c r="A513" s="47" t="s">
        <v>27</v>
      </c>
      <c r="B513" s="48" t="s">
        <v>167</v>
      </c>
      <c r="C513" s="49"/>
      <c r="D513" s="58">
        <v>2014</v>
      </c>
      <c r="E513" s="34">
        <v>6121970505</v>
      </c>
      <c r="F513" s="34">
        <v>7158809775</v>
      </c>
      <c r="G513" s="34">
        <v>14914013358</v>
      </c>
      <c r="H513" s="34">
        <v>240962989</v>
      </c>
      <c r="I513" s="52">
        <f t="shared" si="31"/>
        <v>28435756627</v>
      </c>
      <c r="J513" s="51">
        <v>0</v>
      </c>
      <c r="K513" s="53">
        <f t="shared" si="30"/>
        <v>28435756627</v>
      </c>
      <c r="L513" s="34">
        <v>551934016</v>
      </c>
      <c r="M513" s="63" t="s">
        <v>129</v>
      </c>
      <c r="N513" t="s">
        <v>101</v>
      </c>
      <c r="O513" s="35" t="str">
        <f>IF([1]totrevprm!O514="","",[1]totrevprm!O514)</f>
        <v/>
      </c>
      <c r="T513" s="62"/>
      <c r="V513" s="35"/>
      <c r="W513" s="55"/>
      <c r="X513" s="55"/>
      <c r="Y513" s="55"/>
      <c r="Z513" s="55"/>
    </row>
    <row r="514" spans="1:26">
      <c r="A514" s="47" t="s">
        <v>27</v>
      </c>
      <c r="B514" s="48" t="s">
        <v>167</v>
      </c>
      <c r="C514" s="49"/>
      <c r="D514" s="58">
        <v>2015</v>
      </c>
      <c r="E514" s="34">
        <v>6300705529</v>
      </c>
      <c r="F514" s="34">
        <v>7029461236</v>
      </c>
      <c r="G514" s="34">
        <v>14785978415</v>
      </c>
      <c r="H514" s="34">
        <v>270633067</v>
      </c>
      <c r="I514" s="52">
        <f t="shared" si="31"/>
        <v>28386778247</v>
      </c>
      <c r="J514" s="51">
        <v>0</v>
      </c>
      <c r="K514" s="53">
        <f t="shared" si="30"/>
        <v>28386778247</v>
      </c>
      <c r="L514" s="34">
        <v>469922055</v>
      </c>
      <c r="M514" s="63" t="s">
        <v>129</v>
      </c>
      <c r="N514" t="s">
        <v>101</v>
      </c>
      <c r="O514" s="35" t="str">
        <f>IF([1]totrevprm!O515="","",[1]totrevprm!O515)</f>
        <v/>
      </c>
      <c r="P514" s="32">
        <v>934254333.63401377</v>
      </c>
      <c r="Q514" s="32">
        <v>478764894.57447761</v>
      </c>
      <c r="T514" s="62"/>
      <c r="V514" s="35"/>
      <c r="W514" s="55"/>
      <c r="X514" s="55"/>
      <c r="Y514" s="55"/>
      <c r="Z514" s="55"/>
    </row>
    <row r="515" spans="1:26">
      <c r="A515" s="47" t="s">
        <v>27</v>
      </c>
      <c r="B515" s="48" t="s">
        <v>167</v>
      </c>
      <c r="C515" s="49"/>
      <c r="D515" s="58">
        <v>2016</v>
      </c>
      <c r="E515" s="34">
        <v>6431812139</v>
      </c>
      <c r="F515" s="34">
        <v>7737328993</v>
      </c>
      <c r="G515" s="34">
        <v>14286189148</v>
      </c>
      <c r="H515" s="34">
        <v>316310318</v>
      </c>
      <c r="I515" s="52">
        <f t="shared" si="31"/>
        <v>28771640598</v>
      </c>
      <c r="J515" s="51">
        <v>0</v>
      </c>
      <c r="K515" s="53">
        <f t="shared" si="30"/>
        <v>28771640598</v>
      </c>
      <c r="L515" s="34">
        <v>173789767</v>
      </c>
      <c r="M515" s="63" t="s">
        <v>129</v>
      </c>
      <c r="N515" t="s">
        <v>101</v>
      </c>
      <c r="O515" s="35" t="str">
        <f>IF([1]totrevprm!O516="","",[1]totrevprm!O516)</f>
        <v/>
      </c>
      <c r="P515" s="32">
        <v>967756415.16788435</v>
      </c>
      <c r="Q515" s="32">
        <v>488204158.81150371</v>
      </c>
      <c r="T515" s="62"/>
      <c r="V515" s="35"/>
      <c r="W515" s="55"/>
      <c r="X515" s="55"/>
      <c r="Y515" s="55"/>
      <c r="Z515" s="55"/>
    </row>
    <row r="516" spans="1:26">
      <c r="A516" s="47" t="s">
        <v>27</v>
      </c>
      <c r="B516" s="48" t="s">
        <v>167</v>
      </c>
      <c r="C516" s="49"/>
      <c r="D516" s="58">
        <v>2017</v>
      </c>
      <c r="E516" s="34">
        <v>6478394243</v>
      </c>
      <c r="F516" s="34">
        <v>8352842426</v>
      </c>
      <c r="G516" s="34">
        <v>14798539216</v>
      </c>
      <c r="H516" s="34">
        <v>286967090</v>
      </c>
      <c r="I516" s="52">
        <f t="shared" si="31"/>
        <v>29916742975</v>
      </c>
      <c r="J516" s="51">
        <v>0</v>
      </c>
      <c r="K516" s="53">
        <f t="shared" si="30"/>
        <v>29916742975</v>
      </c>
      <c r="L516" s="57">
        <v>127439778</v>
      </c>
      <c r="M516" s="63" t="s">
        <v>129</v>
      </c>
      <c r="N516" t="s">
        <v>101</v>
      </c>
      <c r="O516" s="35" t="str">
        <f>IF([1]totrevprm!O517="","",[1]totrevprm!O517)</f>
        <v/>
      </c>
      <c r="P516" s="32">
        <v>1025007611.3445193</v>
      </c>
      <c r="Q516" s="32">
        <v>478080388.40322834</v>
      </c>
      <c r="T516" s="62"/>
      <c r="V516" s="35"/>
      <c r="W516" s="55"/>
      <c r="X516" s="55"/>
      <c r="Y516" s="55"/>
      <c r="Z516" s="55"/>
    </row>
    <row r="517" spans="1:26">
      <c r="A517" s="47" t="s">
        <v>27</v>
      </c>
      <c r="B517" s="48" t="s">
        <v>167</v>
      </c>
      <c r="C517" s="49"/>
      <c r="D517" s="58">
        <v>2018</v>
      </c>
      <c r="E517" s="34">
        <v>6674932605</v>
      </c>
      <c r="F517" s="34">
        <v>8446028028</v>
      </c>
      <c r="G517" s="34">
        <v>15732594491.889999</v>
      </c>
      <c r="H517" s="34">
        <v>331696688</v>
      </c>
      <c r="I517" s="52">
        <f t="shared" si="31"/>
        <v>31185251812.889999</v>
      </c>
      <c r="J517" s="51">
        <v>0</v>
      </c>
      <c r="K517" s="53">
        <f t="shared" si="30"/>
        <v>31185251812.889999</v>
      </c>
      <c r="L517" s="57">
        <v>257584218</v>
      </c>
      <c r="M517" s="63" t="s">
        <v>130</v>
      </c>
      <c r="N517" t="s">
        <v>101</v>
      </c>
      <c r="O517" s="35" t="str">
        <f>IF([1]totrevprm!O518="","",[1]totrevprm!O518)</f>
        <v>Yes</v>
      </c>
      <c r="P517" s="32">
        <v>1046173648.8680418</v>
      </c>
      <c r="Q517" s="32">
        <v>461795287.61683214</v>
      </c>
      <c r="R517" s="33"/>
      <c r="T517" s="62"/>
      <c r="V517" s="35"/>
      <c r="W517" s="55"/>
      <c r="X517" s="55"/>
      <c r="Y517" s="55"/>
      <c r="Z517" s="55"/>
    </row>
    <row r="518" spans="1:26">
      <c r="A518" s="47" t="s">
        <v>27</v>
      </c>
      <c r="B518" s="48" t="s">
        <v>167</v>
      </c>
      <c r="C518" s="49"/>
      <c r="D518" s="58">
        <v>2019</v>
      </c>
      <c r="E518" s="34">
        <v>7033626274</v>
      </c>
      <c r="F518" s="34">
        <v>9808947552</v>
      </c>
      <c r="G518" s="34">
        <v>20138274273.9622</v>
      </c>
      <c r="H518" s="34">
        <v>273227473</v>
      </c>
      <c r="I518" s="52">
        <f t="shared" si="31"/>
        <v>37254075572.962204</v>
      </c>
      <c r="J518" s="51">
        <v>0</v>
      </c>
      <c r="K518" s="53">
        <f t="shared" si="30"/>
        <v>37254075572.962204</v>
      </c>
      <c r="L518" s="57">
        <v>556308692</v>
      </c>
      <c r="M518" s="63" t="s">
        <v>131</v>
      </c>
      <c r="N518" t="s">
        <v>101</v>
      </c>
      <c r="O518" s="35" t="str">
        <f>IF([1]totrevprm!O519="","",[1]totrevprm!O519)</f>
        <v/>
      </c>
      <c r="P518" s="32">
        <v>1110128986.4837306</v>
      </c>
      <c r="Q518" s="32">
        <v>480897384.49405873</v>
      </c>
      <c r="R518" s="33"/>
      <c r="T518" s="62"/>
      <c r="V518" s="35"/>
      <c r="W518" s="55"/>
      <c r="X518" s="55"/>
      <c r="Y518" s="55"/>
      <c r="Z518" s="55"/>
    </row>
    <row r="519" spans="1:26">
      <c r="A519" s="47" t="s">
        <v>27</v>
      </c>
      <c r="B519" s="48" t="s">
        <v>167</v>
      </c>
      <c r="C519" s="49"/>
      <c r="D519" s="58">
        <v>2020</v>
      </c>
      <c r="E519" s="34">
        <v>6691934756</v>
      </c>
      <c r="F519" s="34">
        <v>9654901232</v>
      </c>
      <c r="G519" s="34">
        <v>20004193919</v>
      </c>
      <c r="H519" s="34">
        <v>511971958</v>
      </c>
      <c r="I519" s="52">
        <f t="shared" si="31"/>
        <v>36863001865</v>
      </c>
      <c r="J519" s="51">
        <v>0</v>
      </c>
      <c r="K519" s="53">
        <f t="shared" si="30"/>
        <v>36863001865</v>
      </c>
      <c r="L519" s="57">
        <v>342787409</v>
      </c>
      <c r="M519" s="63" t="s">
        <v>131</v>
      </c>
      <c r="N519" t="s">
        <v>101</v>
      </c>
      <c r="O519" s="35" t="str">
        <f>IF([1]totrevprm!O520="","",[1]totrevprm!O520)</f>
        <v/>
      </c>
      <c r="P519" s="32">
        <v>1090172965</v>
      </c>
      <c r="Q519" s="32">
        <v>467404841</v>
      </c>
      <c r="R519" s="33"/>
      <c r="T519" s="62"/>
      <c r="V519" s="35"/>
      <c r="W519" s="55"/>
      <c r="X519" s="55"/>
      <c r="Y519" s="55"/>
      <c r="Z519" s="55"/>
    </row>
    <row r="520" spans="1:26">
      <c r="A520" s="47" t="s">
        <v>27</v>
      </c>
      <c r="B520" s="48" t="s">
        <v>167</v>
      </c>
      <c r="C520" s="49"/>
      <c r="D520" s="58">
        <v>2021</v>
      </c>
      <c r="E520" s="34">
        <v>7209796402</v>
      </c>
      <c r="F520" s="34">
        <v>10029446718</v>
      </c>
      <c r="G520" s="34">
        <v>20580190505.650002</v>
      </c>
      <c r="H520" s="34">
        <v>176930197</v>
      </c>
      <c r="I520" s="52">
        <f t="shared" si="31"/>
        <v>37996363822.650002</v>
      </c>
      <c r="J520" s="51">
        <v>0</v>
      </c>
      <c r="K520" s="53">
        <f t="shared" si="30"/>
        <v>37996363822.650002</v>
      </c>
      <c r="L520" s="34">
        <v>0</v>
      </c>
      <c r="M520" s="63" t="s">
        <v>132</v>
      </c>
      <c r="N520" t="s">
        <v>101</v>
      </c>
      <c r="O520" s="35" t="s">
        <v>101</v>
      </c>
      <c r="P520" s="32">
        <v>1022319565.87</v>
      </c>
      <c r="Q520" s="32">
        <v>481819467</v>
      </c>
      <c r="R520" s="33"/>
      <c r="T520" s="62"/>
      <c r="V520" s="35"/>
      <c r="W520" s="55"/>
      <c r="X520" s="55"/>
      <c r="Y520" s="55"/>
      <c r="Z520" s="55"/>
    </row>
    <row r="521" spans="1:26">
      <c r="A521" s="47" t="s">
        <v>27</v>
      </c>
      <c r="B521" s="48" t="s">
        <v>167</v>
      </c>
      <c r="C521" s="49"/>
      <c r="D521" s="58">
        <v>2022</v>
      </c>
      <c r="E521" s="34">
        <v>7275387630</v>
      </c>
      <c r="F521" s="34">
        <v>12002748711</v>
      </c>
      <c r="G521" s="34">
        <v>21534137304</v>
      </c>
      <c r="H521" s="34">
        <v>212380971</v>
      </c>
      <c r="I521" s="52">
        <f t="shared" si="31"/>
        <v>41024654616</v>
      </c>
      <c r="J521" s="51">
        <v>0</v>
      </c>
      <c r="K521" s="53">
        <f t="shared" si="30"/>
        <v>41024654616</v>
      </c>
      <c r="L521" s="34">
        <v>0</v>
      </c>
      <c r="M521" s="63" t="s">
        <v>132</v>
      </c>
      <c r="O521" s="35"/>
      <c r="P521" s="57">
        <v>1071124248</v>
      </c>
      <c r="Q521" s="57">
        <v>473397179</v>
      </c>
      <c r="R521" s="33"/>
      <c r="T521" s="62"/>
      <c r="V521" s="35"/>
      <c r="W521" s="55"/>
      <c r="X521" s="55"/>
      <c r="Y521" s="55"/>
      <c r="Z521" s="55"/>
    </row>
    <row r="522" spans="1:26">
      <c r="A522" s="47" t="s">
        <v>27</v>
      </c>
      <c r="B522" s="48" t="s">
        <v>167</v>
      </c>
      <c r="C522" s="49"/>
      <c r="D522" s="50">
        <v>2023</v>
      </c>
      <c r="E522" s="34">
        <v>7181261769</v>
      </c>
      <c r="F522" s="34">
        <v>14661619645.7297</v>
      </c>
      <c r="G522" s="34">
        <v>22233629106.4548</v>
      </c>
      <c r="H522" s="34">
        <v>181664253</v>
      </c>
      <c r="I522" s="52">
        <f t="shared" si="31"/>
        <v>44258174774.184494</v>
      </c>
      <c r="J522" s="51">
        <v>0</v>
      </c>
      <c r="K522" s="53">
        <f t="shared" si="30"/>
        <v>44258174774.184494</v>
      </c>
      <c r="L522" s="34">
        <v>0</v>
      </c>
      <c r="M522" s="63" t="s">
        <v>132</v>
      </c>
      <c r="O522" s="35"/>
      <c r="P522" s="57">
        <v>1179184407.79</v>
      </c>
      <c r="Q522" s="57">
        <v>470416369</v>
      </c>
      <c r="R522" s="33"/>
      <c r="T522" s="62"/>
      <c r="V522" s="35"/>
      <c r="W522" s="55"/>
      <c r="X522" s="55"/>
      <c r="Y522" s="55"/>
      <c r="Z522" s="55"/>
    </row>
    <row r="523" spans="1:26">
      <c r="A523" s="47"/>
      <c r="B523" s="49"/>
      <c r="C523" s="49"/>
      <c r="E523" s="51"/>
      <c r="F523" s="51"/>
      <c r="G523" s="51"/>
      <c r="H523" s="51"/>
      <c r="I523" s="52"/>
      <c r="K523" s="59"/>
      <c r="L523" s="34"/>
      <c r="M523" s="63"/>
      <c r="O523" s="35"/>
    </row>
    <row r="524" spans="1:26">
      <c r="A524" s="47" t="s">
        <v>29</v>
      </c>
      <c r="B524" s="48" t="s">
        <v>168</v>
      </c>
      <c r="C524" s="49" t="s">
        <v>169</v>
      </c>
      <c r="D524" s="50">
        <v>1988</v>
      </c>
      <c r="E524" s="51">
        <v>1231294327</v>
      </c>
      <c r="F524" s="51">
        <v>999914339</v>
      </c>
      <c r="G524" s="51">
        <v>2348784694</v>
      </c>
      <c r="H524" s="51">
        <v>447992113</v>
      </c>
      <c r="I524" s="52">
        <f t="shared" si="31"/>
        <v>5027985473</v>
      </c>
      <c r="J524" s="51">
        <v>0</v>
      </c>
      <c r="K524" s="53">
        <f>SUM(I524:J524)</f>
        <v>5027985473</v>
      </c>
      <c r="L524" s="34">
        <v>0</v>
      </c>
      <c r="M524" s="63"/>
      <c r="O524" s="35" t="str">
        <f>IF([1]totrevprm!O525="","",[1]totrevprm!O525)</f>
        <v/>
      </c>
    </row>
    <row r="525" spans="1:26">
      <c r="A525" s="47" t="s">
        <v>29</v>
      </c>
      <c r="B525" s="48" t="s">
        <v>168</v>
      </c>
      <c r="C525" s="49" t="s">
        <v>125</v>
      </c>
      <c r="D525" s="50">
        <v>1989</v>
      </c>
      <c r="E525" s="51">
        <v>1181374662</v>
      </c>
      <c r="F525" s="51">
        <v>1111333190</v>
      </c>
      <c r="G525" s="51">
        <v>2168983793</v>
      </c>
      <c r="H525" s="51">
        <v>497481224</v>
      </c>
      <c r="I525" s="52">
        <f t="shared" si="31"/>
        <v>4959172869</v>
      </c>
      <c r="J525" s="51">
        <v>0</v>
      </c>
      <c r="K525" s="53">
        <f t="shared" ref="K525:K542" si="32">SUM(I525:J525)</f>
        <v>4959172869</v>
      </c>
      <c r="L525" s="34">
        <v>0</v>
      </c>
      <c r="M525" s="63"/>
      <c r="O525" s="35" t="str">
        <f>IF([1]totrevprm!O526="","",[1]totrevprm!O526)</f>
        <v/>
      </c>
    </row>
    <row r="526" spans="1:26">
      <c r="A526" s="47" t="s">
        <v>29</v>
      </c>
      <c r="B526" s="48" t="s">
        <v>168</v>
      </c>
      <c r="C526" s="49" t="s">
        <v>125</v>
      </c>
      <c r="D526" s="50">
        <v>1990</v>
      </c>
      <c r="E526" s="51">
        <v>1396295793</v>
      </c>
      <c r="F526" s="51">
        <v>1042759123.04</v>
      </c>
      <c r="G526" s="51">
        <v>2311773993</v>
      </c>
      <c r="H526" s="51">
        <v>428237312</v>
      </c>
      <c r="I526" s="52">
        <f t="shared" si="31"/>
        <v>5179066221.04</v>
      </c>
      <c r="J526" s="51">
        <v>0</v>
      </c>
      <c r="K526" s="53">
        <f t="shared" si="32"/>
        <v>5179066221.04</v>
      </c>
      <c r="L526" s="34">
        <v>0</v>
      </c>
      <c r="M526" s="63"/>
      <c r="O526" s="35" t="str">
        <f>IF([1]totrevprm!O527="","",[1]totrevprm!O527)</f>
        <v/>
      </c>
    </row>
    <row r="527" spans="1:26">
      <c r="A527" s="47" t="s">
        <v>29</v>
      </c>
      <c r="B527" s="48" t="s">
        <v>168</v>
      </c>
      <c r="C527" s="49" t="s">
        <v>125</v>
      </c>
      <c r="D527" s="50">
        <v>1991</v>
      </c>
      <c r="E527" s="51">
        <v>1388097147</v>
      </c>
      <c r="F527" s="51">
        <v>986945655</v>
      </c>
      <c r="G527" s="51">
        <v>2331465830</v>
      </c>
      <c r="H527" s="51">
        <v>585284957</v>
      </c>
      <c r="I527" s="52">
        <f t="shared" si="31"/>
        <v>5291793589</v>
      </c>
      <c r="J527" s="51">
        <v>0</v>
      </c>
      <c r="K527" s="53">
        <f t="shared" si="32"/>
        <v>5291793589</v>
      </c>
      <c r="L527" s="34">
        <v>0</v>
      </c>
      <c r="M527" s="63"/>
      <c r="O527" s="35" t="str">
        <f>IF([1]totrevprm!O528="","",[1]totrevprm!O528)</f>
        <v/>
      </c>
    </row>
    <row r="528" spans="1:26">
      <c r="A528" s="47" t="s">
        <v>29</v>
      </c>
      <c r="B528" s="48" t="s">
        <v>168</v>
      </c>
      <c r="C528" s="49" t="s">
        <v>125</v>
      </c>
      <c r="D528" s="50">
        <v>1992</v>
      </c>
      <c r="E528" s="51">
        <v>1433697023</v>
      </c>
      <c r="F528" s="51">
        <v>1198789437.2</v>
      </c>
      <c r="G528" s="51">
        <v>2468301295</v>
      </c>
      <c r="H528" s="51">
        <v>612775366</v>
      </c>
      <c r="I528" s="52">
        <f t="shared" si="31"/>
        <v>5713563121.1999998</v>
      </c>
      <c r="J528" s="51">
        <v>0</v>
      </c>
      <c r="K528" s="53">
        <f t="shared" si="32"/>
        <v>5713563121.1999998</v>
      </c>
      <c r="L528" s="34">
        <v>0</v>
      </c>
      <c r="M528" s="63"/>
      <c r="O528" s="35" t="str">
        <f>IF([1]totrevprm!O529="","",[1]totrevprm!O529)</f>
        <v/>
      </c>
    </row>
    <row r="529" spans="1:26">
      <c r="A529" s="47" t="s">
        <v>29</v>
      </c>
      <c r="B529" s="48" t="s">
        <v>168</v>
      </c>
      <c r="C529" s="49" t="s">
        <v>125</v>
      </c>
      <c r="D529" s="50">
        <v>1993</v>
      </c>
      <c r="E529" s="51">
        <v>1715050080</v>
      </c>
      <c r="F529" s="51">
        <v>1116563807</v>
      </c>
      <c r="G529" s="51">
        <v>2510014270</v>
      </c>
      <c r="H529" s="51">
        <v>461657848</v>
      </c>
      <c r="I529" s="52">
        <f t="shared" si="31"/>
        <v>5803286005</v>
      </c>
      <c r="J529" s="51">
        <v>0</v>
      </c>
      <c r="K529" s="53">
        <f t="shared" si="32"/>
        <v>5803286005</v>
      </c>
      <c r="L529" s="34">
        <v>0</v>
      </c>
      <c r="M529" s="63"/>
      <c r="O529" s="35" t="str">
        <f>IF([1]totrevprm!O530="","",[1]totrevprm!O530)</f>
        <v/>
      </c>
    </row>
    <row r="530" spans="1:26">
      <c r="A530" s="47" t="s">
        <v>29</v>
      </c>
      <c r="B530" s="48" t="s">
        <v>168</v>
      </c>
      <c r="C530" s="49" t="s">
        <v>125</v>
      </c>
      <c r="D530" s="50">
        <v>1994</v>
      </c>
      <c r="E530" s="51">
        <v>1715383678</v>
      </c>
      <c r="F530" s="51">
        <v>1311306571</v>
      </c>
      <c r="G530" s="51">
        <v>2495742336</v>
      </c>
      <c r="H530" s="51">
        <v>389491884</v>
      </c>
      <c r="I530" s="52">
        <f t="shared" si="31"/>
        <v>5911924469</v>
      </c>
      <c r="J530" s="51">
        <v>0</v>
      </c>
      <c r="K530" s="53">
        <f t="shared" si="32"/>
        <v>5911924469</v>
      </c>
      <c r="L530" s="34">
        <v>0</v>
      </c>
      <c r="M530" s="63"/>
      <c r="O530" s="35" t="str">
        <f>IF([1]totrevprm!O531="","",[1]totrevprm!O531)</f>
        <v/>
      </c>
    </row>
    <row r="531" spans="1:26">
      <c r="A531" s="47" t="s">
        <v>29</v>
      </c>
      <c r="B531" s="48" t="s">
        <v>168</v>
      </c>
      <c r="C531" s="49" t="s">
        <v>170</v>
      </c>
      <c r="D531" s="50">
        <v>1995</v>
      </c>
      <c r="E531" s="51">
        <v>1813993181</v>
      </c>
      <c r="F531" s="51">
        <v>1512798957</v>
      </c>
      <c r="G531" s="51">
        <v>2542117119</v>
      </c>
      <c r="H531" s="51">
        <v>193611050</v>
      </c>
      <c r="I531" s="52">
        <f t="shared" si="31"/>
        <v>6062520307</v>
      </c>
      <c r="J531" s="51">
        <v>0</v>
      </c>
      <c r="K531" s="53">
        <f t="shared" si="32"/>
        <v>6062520307</v>
      </c>
      <c r="L531" s="34">
        <v>0</v>
      </c>
      <c r="M531" s="63"/>
      <c r="O531" s="35" t="str">
        <f>IF([1]totrevprm!O532="","",[1]totrevprm!O532)</f>
        <v/>
      </c>
    </row>
    <row r="532" spans="1:26">
      <c r="A532" s="47" t="s">
        <v>29</v>
      </c>
      <c r="B532" s="48" t="s">
        <v>168</v>
      </c>
      <c r="C532" s="49" t="s">
        <v>171</v>
      </c>
      <c r="D532" s="50">
        <v>1996</v>
      </c>
      <c r="E532" s="51">
        <v>1773426561</v>
      </c>
      <c r="F532" s="51">
        <v>1251211124</v>
      </c>
      <c r="G532" s="51">
        <v>2635099953</v>
      </c>
      <c r="H532" s="51">
        <v>123421523</v>
      </c>
      <c r="I532" s="52">
        <f t="shared" si="31"/>
        <v>5783159161</v>
      </c>
      <c r="J532" s="51">
        <v>0</v>
      </c>
      <c r="K532" s="53">
        <f t="shared" si="32"/>
        <v>5783159161</v>
      </c>
      <c r="L532" s="34">
        <v>0</v>
      </c>
      <c r="M532" s="63"/>
      <c r="O532" s="35" t="str">
        <f>IF([1]totrevprm!O533="","",[1]totrevprm!O533)</f>
        <v/>
      </c>
    </row>
    <row r="533" spans="1:26">
      <c r="A533" s="47" t="s">
        <v>29</v>
      </c>
      <c r="B533" s="48" t="s">
        <v>168</v>
      </c>
      <c r="C533" s="49" t="s">
        <v>125</v>
      </c>
      <c r="D533" s="50">
        <v>1997</v>
      </c>
      <c r="E533" s="51">
        <v>1830350893</v>
      </c>
      <c r="F533" s="51">
        <v>1317469268</v>
      </c>
      <c r="G533" s="51">
        <v>2832331407</v>
      </c>
      <c r="H533" s="51">
        <v>131511457</v>
      </c>
      <c r="I533" s="52">
        <f t="shared" si="31"/>
        <v>6111663025</v>
      </c>
      <c r="J533" s="51">
        <v>0</v>
      </c>
      <c r="K533" s="53">
        <f t="shared" si="32"/>
        <v>6111663025</v>
      </c>
      <c r="L533" s="34">
        <v>0</v>
      </c>
      <c r="M533" s="63"/>
      <c r="O533" s="35" t="str">
        <f>IF([1]totrevprm!O534="","",[1]totrevprm!O534)</f>
        <v/>
      </c>
    </row>
    <row r="534" spans="1:26">
      <c r="A534" s="47" t="s">
        <v>29</v>
      </c>
      <c r="B534" s="48" t="s">
        <v>168</v>
      </c>
      <c r="C534" s="49" t="s">
        <v>125</v>
      </c>
      <c r="D534" s="50">
        <v>1998</v>
      </c>
      <c r="E534" s="51">
        <v>1757241340</v>
      </c>
      <c r="F534" s="51">
        <v>1220705894</v>
      </c>
      <c r="G534" s="51">
        <v>2935832776</v>
      </c>
      <c r="H534" s="51">
        <v>120043488</v>
      </c>
      <c r="I534" s="52">
        <f t="shared" si="31"/>
        <v>6033823498</v>
      </c>
      <c r="J534" s="51">
        <v>0</v>
      </c>
      <c r="K534" s="53">
        <f t="shared" si="32"/>
        <v>6033823498</v>
      </c>
      <c r="L534" s="34">
        <v>0</v>
      </c>
      <c r="M534" s="63"/>
      <c r="O534" s="35" t="str">
        <f>IF([1]totrevprm!O535="","",[1]totrevprm!O535)</f>
        <v/>
      </c>
    </row>
    <row r="535" spans="1:26">
      <c r="A535" s="47" t="s">
        <v>29</v>
      </c>
      <c r="B535" s="48" t="s">
        <v>168</v>
      </c>
      <c r="C535" s="49" t="s">
        <v>125</v>
      </c>
      <c r="D535" s="50">
        <v>1999</v>
      </c>
      <c r="E535" s="51">
        <v>1778572036</v>
      </c>
      <c r="F535" s="51">
        <v>1590465827</v>
      </c>
      <c r="G535" s="51">
        <v>3126225781</v>
      </c>
      <c r="H535" s="51">
        <v>215832984</v>
      </c>
      <c r="I535" s="52">
        <f t="shared" si="31"/>
        <v>6711096628</v>
      </c>
      <c r="J535" s="51">
        <v>0</v>
      </c>
      <c r="K535" s="53">
        <f t="shared" si="32"/>
        <v>6711096628</v>
      </c>
      <c r="L535" s="34">
        <v>0</v>
      </c>
      <c r="M535" s="63"/>
      <c r="O535" s="35" t="str">
        <f>IF([1]totrevprm!O536="","",[1]totrevprm!O536)</f>
        <v/>
      </c>
    </row>
    <row r="536" spans="1:26">
      <c r="A536" s="47" t="s">
        <v>29</v>
      </c>
      <c r="B536" s="48" t="s">
        <v>168</v>
      </c>
      <c r="C536" s="49" t="s">
        <v>125</v>
      </c>
      <c r="D536" s="50">
        <v>2000</v>
      </c>
      <c r="E536" s="51">
        <v>2016183088</v>
      </c>
      <c r="F536" s="51">
        <v>1661089201</v>
      </c>
      <c r="G536" s="51">
        <v>3320183808</v>
      </c>
      <c r="H536" s="51">
        <v>280425402</v>
      </c>
      <c r="I536" s="52">
        <f t="shared" si="31"/>
        <v>7277881499</v>
      </c>
      <c r="J536" s="51">
        <v>0</v>
      </c>
      <c r="K536" s="53">
        <f t="shared" si="32"/>
        <v>7277881499</v>
      </c>
      <c r="L536" s="34">
        <v>0</v>
      </c>
      <c r="M536" s="63"/>
      <c r="O536" s="35" t="str">
        <f>IF([1]totrevprm!O537="","",[1]totrevprm!O537)</f>
        <v/>
      </c>
      <c r="V536" s="35" t="s">
        <v>168</v>
      </c>
      <c r="W536" s="55">
        <v>422706</v>
      </c>
      <c r="X536" s="55">
        <v>14873790</v>
      </c>
      <c r="Y536" s="55">
        <v>24747391</v>
      </c>
      <c r="Z536" s="55">
        <v>0</v>
      </c>
    </row>
    <row r="537" spans="1:26">
      <c r="A537" s="47" t="s">
        <v>29</v>
      </c>
      <c r="B537" s="48" t="s">
        <v>168</v>
      </c>
      <c r="C537" s="49" t="s">
        <v>125</v>
      </c>
      <c r="D537" s="50">
        <v>2001</v>
      </c>
      <c r="E537" s="51">
        <v>1754757434</v>
      </c>
      <c r="F537" s="51">
        <v>2404069919</v>
      </c>
      <c r="G537" s="51">
        <v>3594907640</v>
      </c>
      <c r="H537" s="51">
        <v>173930451</v>
      </c>
      <c r="I537" s="52">
        <f t="shared" si="31"/>
        <v>7927665444</v>
      </c>
      <c r="J537" s="51">
        <v>0</v>
      </c>
      <c r="K537" s="53">
        <f t="shared" si="32"/>
        <v>7927665444</v>
      </c>
      <c r="L537" s="34">
        <v>0</v>
      </c>
      <c r="M537" s="63"/>
      <c r="O537" s="35" t="str">
        <f>IF([1]totrevprm!O538="","",[1]totrevprm!O538)</f>
        <v/>
      </c>
      <c r="V537" s="35"/>
      <c r="W537" s="55"/>
      <c r="X537" s="55"/>
      <c r="Y537" s="55"/>
      <c r="Z537" s="55"/>
    </row>
    <row r="538" spans="1:26">
      <c r="A538" s="47" t="s">
        <v>29</v>
      </c>
      <c r="B538" s="48" t="s">
        <v>168</v>
      </c>
      <c r="C538" s="49" t="s">
        <v>125</v>
      </c>
      <c r="D538" s="50">
        <v>2002</v>
      </c>
      <c r="E538" s="51">
        <v>1801940643</v>
      </c>
      <c r="F538" s="51">
        <v>3287734605</v>
      </c>
      <c r="G538" s="51">
        <v>3681040208</v>
      </c>
      <c r="H538" s="51">
        <v>193303773</v>
      </c>
      <c r="I538" s="52">
        <f t="shared" si="31"/>
        <v>8964019229</v>
      </c>
      <c r="J538" s="51">
        <v>0</v>
      </c>
      <c r="K538" s="53">
        <f t="shared" si="32"/>
        <v>8964019229</v>
      </c>
      <c r="L538" s="34">
        <v>0</v>
      </c>
      <c r="M538" s="63"/>
      <c r="O538" s="35" t="str">
        <f>IF([1]totrevprm!O539="","",[1]totrevprm!O539)</f>
        <v/>
      </c>
      <c r="V538" s="35"/>
      <c r="W538" s="55"/>
      <c r="X538" s="55"/>
      <c r="Y538" s="55"/>
      <c r="Z538" s="55"/>
    </row>
    <row r="539" spans="1:26">
      <c r="A539" s="47" t="s">
        <v>29</v>
      </c>
      <c r="B539" s="48" t="s">
        <v>168</v>
      </c>
      <c r="C539" s="49" t="s">
        <v>125</v>
      </c>
      <c r="D539" s="50">
        <v>2003</v>
      </c>
      <c r="E539" s="56">
        <v>1883728661</v>
      </c>
      <c r="F539" s="56">
        <v>2814033507</v>
      </c>
      <c r="G539" s="56">
        <v>3870295263</v>
      </c>
      <c r="H539" s="56">
        <v>239331595</v>
      </c>
      <c r="I539" s="52">
        <f t="shared" si="31"/>
        <v>8807389026</v>
      </c>
      <c r="J539" s="51">
        <v>0</v>
      </c>
      <c r="K539" s="53">
        <f t="shared" si="32"/>
        <v>8807389026</v>
      </c>
      <c r="L539" s="34">
        <v>0</v>
      </c>
      <c r="M539" s="63"/>
      <c r="O539" s="35" t="str">
        <f>IF([1]totrevprm!O540="","",[1]totrevprm!O540)</f>
        <v/>
      </c>
      <c r="V539" s="35"/>
      <c r="W539" s="55"/>
      <c r="X539" s="55"/>
      <c r="Y539" s="55"/>
      <c r="Z539" s="55"/>
    </row>
    <row r="540" spans="1:26">
      <c r="A540" s="47" t="s">
        <v>29</v>
      </c>
      <c r="B540" s="48" t="s">
        <v>168</v>
      </c>
      <c r="C540" s="49" t="s">
        <v>125</v>
      </c>
      <c r="D540" s="50">
        <v>2004</v>
      </c>
      <c r="E540" s="56">
        <v>1963177960</v>
      </c>
      <c r="F540" s="56">
        <v>2500584579</v>
      </c>
      <c r="G540" s="56">
        <v>4249515656</v>
      </c>
      <c r="H540" s="56">
        <v>239575706</v>
      </c>
      <c r="I540" s="52">
        <f t="shared" si="31"/>
        <v>8952853901</v>
      </c>
      <c r="J540" s="51">
        <v>0</v>
      </c>
      <c r="K540" s="53">
        <f t="shared" si="32"/>
        <v>8952853901</v>
      </c>
      <c r="L540" s="34">
        <v>0</v>
      </c>
      <c r="M540" s="63"/>
      <c r="O540" s="35" t="str">
        <f>IF([1]totrevprm!O541="","",[1]totrevprm!O541)</f>
        <v/>
      </c>
      <c r="V540" s="35"/>
      <c r="W540" s="55"/>
      <c r="X540" s="55"/>
      <c r="Y540" s="55"/>
      <c r="Z540" s="55"/>
    </row>
    <row r="541" spans="1:26">
      <c r="A541" s="47" t="s">
        <v>29</v>
      </c>
      <c r="B541" s="48" t="s">
        <v>168</v>
      </c>
      <c r="C541" s="49"/>
      <c r="D541" s="50">
        <v>2005</v>
      </c>
      <c r="E541" s="56">
        <v>1920148953</v>
      </c>
      <c r="F541" s="56">
        <v>2337141661</v>
      </c>
      <c r="G541" s="56">
        <v>4553397486.8400002</v>
      </c>
      <c r="H541" s="56">
        <v>199230303</v>
      </c>
      <c r="I541" s="52">
        <f t="shared" si="31"/>
        <v>9009918403.8400002</v>
      </c>
      <c r="J541" s="51">
        <v>0</v>
      </c>
      <c r="K541" s="53">
        <f t="shared" si="32"/>
        <v>9009918403.8400002</v>
      </c>
      <c r="L541" s="34">
        <v>0</v>
      </c>
      <c r="M541" s="63"/>
      <c r="O541" s="35" t="str">
        <f>IF([1]totrevprm!O542="","",[1]totrevprm!O542)</f>
        <v/>
      </c>
      <c r="V541" s="35"/>
      <c r="W541" s="55"/>
      <c r="X541" s="55"/>
      <c r="Y541" s="55"/>
      <c r="Z541" s="55"/>
    </row>
    <row r="542" spans="1:26">
      <c r="A542" s="47" t="s">
        <v>29</v>
      </c>
      <c r="B542" s="48" t="s">
        <v>168</v>
      </c>
      <c r="C542" s="49"/>
      <c r="D542" s="50">
        <v>2006</v>
      </c>
      <c r="E542" s="34">
        <v>2009212261</v>
      </c>
      <c r="F542" s="34">
        <v>2633277686</v>
      </c>
      <c r="G542" s="34">
        <v>4947029637</v>
      </c>
      <c r="H542" s="34">
        <v>131890852</v>
      </c>
      <c r="I542" s="52">
        <f t="shared" si="31"/>
        <v>9721410436</v>
      </c>
      <c r="J542" s="51">
        <v>0</v>
      </c>
      <c r="K542" s="53">
        <f t="shared" si="32"/>
        <v>9721410436</v>
      </c>
      <c r="L542" s="34">
        <v>27606670</v>
      </c>
      <c r="M542" s="63" t="s">
        <v>129</v>
      </c>
      <c r="N542" t="s">
        <v>101</v>
      </c>
      <c r="O542" s="35" t="str">
        <f>IF([1]totrevprm!O543="","",[1]totrevprm!O543)</f>
        <v/>
      </c>
      <c r="T542" s="62"/>
      <c r="V542" s="35"/>
      <c r="W542" s="55"/>
      <c r="X542" s="55"/>
      <c r="Y542" s="55"/>
      <c r="Z542" s="55"/>
    </row>
    <row r="543" spans="1:26">
      <c r="A543" s="47" t="s">
        <v>29</v>
      </c>
      <c r="B543" s="48" t="s">
        <v>168</v>
      </c>
      <c r="C543" s="49"/>
      <c r="D543" s="50">
        <v>2007</v>
      </c>
      <c r="E543" s="34">
        <v>2104611100</v>
      </c>
      <c r="F543" s="34">
        <v>2598017957</v>
      </c>
      <c r="G543" s="34">
        <v>5660181152</v>
      </c>
      <c r="H543" s="34">
        <v>559888433</v>
      </c>
      <c r="I543" s="52">
        <f t="shared" si="31"/>
        <v>10922698642</v>
      </c>
      <c r="J543" s="51">
        <v>0</v>
      </c>
      <c r="K543" s="53">
        <f t="shared" ref="K543:K548" si="33">SUM(I543:J543)</f>
        <v>10922698642</v>
      </c>
      <c r="L543" s="34">
        <v>27877189</v>
      </c>
      <c r="M543" s="63" t="s">
        <v>129</v>
      </c>
      <c r="N543" t="s">
        <v>101</v>
      </c>
      <c r="O543" s="35" t="str">
        <f>IF([1]totrevprm!O544="","",[1]totrevprm!O544)</f>
        <v/>
      </c>
      <c r="T543" s="62"/>
      <c r="V543" s="35"/>
      <c r="W543" s="55"/>
      <c r="X543" s="55"/>
      <c r="Y543" s="55"/>
      <c r="Z543" s="55"/>
    </row>
    <row r="544" spans="1:26">
      <c r="A544" s="47" t="s">
        <v>29</v>
      </c>
      <c r="B544" s="48" t="s">
        <v>168</v>
      </c>
      <c r="C544" s="49"/>
      <c r="D544" s="50">
        <v>2008</v>
      </c>
      <c r="E544" s="34">
        <v>2125588259</v>
      </c>
      <c r="F544" s="34">
        <v>3502348602</v>
      </c>
      <c r="G544" s="34">
        <v>6102928689</v>
      </c>
      <c r="H544" s="34">
        <v>113770397</v>
      </c>
      <c r="I544" s="52">
        <f t="shared" si="31"/>
        <v>11844635947</v>
      </c>
      <c r="J544" s="51">
        <v>0</v>
      </c>
      <c r="K544" s="53">
        <f t="shared" si="33"/>
        <v>11844635947</v>
      </c>
      <c r="L544" s="34">
        <v>27940784</v>
      </c>
      <c r="M544" s="63" t="s">
        <v>129</v>
      </c>
      <c r="N544" t="s">
        <v>101</v>
      </c>
      <c r="O544" s="35" t="str">
        <f>IF([1]totrevprm!O545="","",[1]totrevprm!O545)</f>
        <v/>
      </c>
      <c r="T544" s="62"/>
      <c r="V544" s="35"/>
      <c r="W544" s="55"/>
      <c r="X544" s="55"/>
      <c r="Y544" s="55"/>
      <c r="Z544" s="55"/>
    </row>
    <row r="545" spans="1:26">
      <c r="A545" s="47" t="s">
        <v>29</v>
      </c>
      <c r="B545" s="48" t="s">
        <v>168</v>
      </c>
      <c r="C545" s="49"/>
      <c r="D545" s="50">
        <v>2009</v>
      </c>
      <c r="E545" s="34">
        <v>2220021000</v>
      </c>
      <c r="F545" s="34">
        <v>3311124802</v>
      </c>
      <c r="G545" s="34">
        <v>5921107022</v>
      </c>
      <c r="H545" s="34">
        <v>136748969</v>
      </c>
      <c r="I545" s="52">
        <f t="shared" si="31"/>
        <v>11589001793</v>
      </c>
      <c r="J545" s="51">
        <v>0</v>
      </c>
      <c r="K545" s="53">
        <f t="shared" si="33"/>
        <v>11589001793</v>
      </c>
      <c r="L545" s="34">
        <v>27872973</v>
      </c>
      <c r="M545" s="63" t="s">
        <v>129</v>
      </c>
      <c r="N545" t="s">
        <v>101</v>
      </c>
      <c r="O545" s="35" t="str">
        <f>IF([1]totrevprm!O546="","",[1]totrevprm!O546)</f>
        <v/>
      </c>
      <c r="V545" s="35"/>
      <c r="W545" s="55"/>
      <c r="X545" s="55"/>
      <c r="Y545" s="55"/>
      <c r="Z545" s="55"/>
    </row>
    <row r="546" spans="1:26">
      <c r="A546" s="47" t="s">
        <v>29</v>
      </c>
      <c r="B546" s="48" t="s">
        <v>168</v>
      </c>
      <c r="C546" s="49"/>
      <c r="D546" s="50">
        <v>2010</v>
      </c>
      <c r="E546" s="34">
        <v>2228429164</v>
      </c>
      <c r="F546" s="34">
        <v>2774889668</v>
      </c>
      <c r="G546" s="34">
        <v>6314520679</v>
      </c>
      <c r="H546" s="34">
        <v>281467985</v>
      </c>
      <c r="I546" s="52">
        <f t="shared" si="31"/>
        <v>11599307496</v>
      </c>
      <c r="J546" s="51">
        <v>0</v>
      </c>
      <c r="K546" s="53">
        <f t="shared" si="33"/>
        <v>11599307496</v>
      </c>
      <c r="L546" s="34">
        <v>18054994</v>
      </c>
      <c r="M546" s="63" t="s">
        <v>129</v>
      </c>
      <c r="N546" t="s">
        <v>101</v>
      </c>
      <c r="O546" s="35" t="str">
        <f>IF([1]totrevprm!O547="","",[1]totrevprm!O547)</f>
        <v/>
      </c>
      <c r="T546" s="62"/>
      <c r="V546" s="35"/>
      <c r="W546" s="55"/>
      <c r="X546" s="55"/>
      <c r="Y546" s="55"/>
      <c r="Z546" s="55"/>
    </row>
    <row r="547" spans="1:26">
      <c r="A547" s="47" t="s">
        <v>29</v>
      </c>
      <c r="B547" s="48" t="s">
        <v>168</v>
      </c>
      <c r="C547" s="49"/>
      <c r="D547" s="50">
        <v>2011</v>
      </c>
      <c r="E547" s="34">
        <v>2318050876</v>
      </c>
      <c r="F547" s="34">
        <v>2635774653</v>
      </c>
      <c r="G547" s="34">
        <v>5865937241.1700001</v>
      </c>
      <c r="H547" s="34">
        <v>271274044</v>
      </c>
      <c r="I547" s="52">
        <f t="shared" si="31"/>
        <v>11091036814.17</v>
      </c>
      <c r="J547" s="51">
        <v>0</v>
      </c>
      <c r="K547" s="53">
        <f t="shared" si="33"/>
        <v>11091036814.17</v>
      </c>
      <c r="L547" s="34">
        <v>14497421</v>
      </c>
      <c r="M547" s="63" t="s">
        <v>129</v>
      </c>
      <c r="N547" t="s">
        <v>101</v>
      </c>
      <c r="O547" s="35" t="str">
        <f>IF([1]totrevprm!O548="","",[1]totrevprm!O548)</f>
        <v/>
      </c>
      <c r="T547" s="62"/>
      <c r="V547" s="35"/>
      <c r="W547" s="55"/>
      <c r="X547" s="55"/>
      <c r="Y547" s="55"/>
      <c r="Z547" s="55"/>
    </row>
    <row r="548" spans="1:26">
      <c r="A548" s="47" t="s">
        <v>29</v>
      </c>
      <c r="B548" s="48" t="s">
        <v>168</v>
      </c>
      <c r="C548" s="49"/>
      <c r="D548" s="50">
        <v>2012</v>
      </c>
      <c r="E548" s="34">
        <v>2505999041</v>
      </c>
      <c r="F548" s="34">
        <v>4474179389</v>
      </c>
      <c r="G548" s="34">
        <v>6613392521</v>
      </c>
      <c r="H548" s="34">
        <v>189875052</v>
      </c>
      <c r="I548" s="52">
        <f t="shared" si="31"/>
        <v>13783446003</v>
      </c>
      <c r="J548" s="51">
        <v>0</v>
      </c>
      <c r="K548" s="53">
        <f t="shared" si="33"/>
        <v>13783446003</v>
      </c>
      <c r="L548" s="34">
        <v>18693357</v>
      </c>
      <c r="M548" s="63" t="s">
        <v>129</v>
      </c>
      <c r="N548" t="s">
        <v>101</v>
      </c>
      <c r="O548" s="35" t="str">
        <f>IF([1]totrevprm!O549="","",[1]totrevprm!O549)</f>
        <v/>
      </c>
      <c r="T548" s="62"/>
      <c r="V548" s="35"/>
      <c r="W548" s="55"/>
      <c r="X548" s="55"/>
      <c r="Y548" s="55"/>
      <c r="Z548" s="55"/>
    </row>
    <row r="549" spans="1:26">
      <c r="A549" s="47" t="s">
        <v>29</v>
      </c>
      <c r="B549" s="48" t="s">
        <v>168</v>
      </c>
      <c r="C549" s="49"/>
      <c r="D549" s="50">
        <v>2013</v>
      </c>
      <c r="E549" s="34">
        <v>2499393071</v>
      </c>
      <c r="F549" s="34">
        <v>2909753719</v>
      </c>
      <c r="G549" s="34">
        <v>5408125631</v>
      </c>
      <c r="H549" s="34">
        <v>320051927</v>
      </c>
      <c r="I549" s="52">
        <f t="shared" si="31"/>
        <v>11137324348</v>
      </c>
      <c r="J549" s="51">
        <v>0</v>
      </c>
      <c r="K549" s="53">
        <f t="shared" ref="K549:K559" si="34">SUM(I549:J549)</f>
        <v>11137324348</v>
      </c>
      <c r="L549" s="34">
        <v>20842043</v>
      </c>
      <c r="M549" s="63" t="s">
        <v>129</v>
      </c>
      <c r="N549" t="s">
        <v>101</v>
      </c>
      <c r="O549" s="35" t="str">
        <f>IF([1]totrevprm!O550="","",[1]totrevprm!O550)</f>
        <v/>
      </c>
      <c r="T549" s="62"/>
      <c r="V549" s="35"/>
      <c r="W549" s="55"/>
      <c r="X549" s="55"/>
      <c r="Y549" s="55"/>
      <c r="Z549" s="55"/>
    </row>
    <row r="550" spans="1:26">
      <c r="A550" s="47" t="s">
        <v>29</v>
      </c>
      <c r="B550" s="48" t="s">
        <v>168</v>
      </c>
      <c r="C550" s="49"/>
      <c r="D550" s="50">
        <v>2014</v>
      </c>
      <c r="E550" s="34">
        <v>2500426137</v>
      </c>
      <c r="F550" s="34">
        <v>3541964592</v>
      </c>
      <c r="G550" s="34">
        <v>5701182787.1900005</v>
      </c>
      <c r="H550" s="34">
        <v>153448749</v>
      </c>
      <c r="I550" s="52">
        <f t="shared" si="31"/>
        <v>11897022265.190001</v>
      </c>
      <c r="J550" s="51">
        <v>0</v>
      </c>
      <c r="K550" s="53">
        <f t="shared" si="34"/>
        <v>11897022265.190001</v>
      </c>
      <c r="L550" s="34">
        <v>261994642</v>
      </c>
      <c r="M550" s="63" t="s">
        <v>129</v>
      </c>
      <c r="N550" t="s">
        <v>101</v>
      </c>
      <c r="O550" s="35" t="str">
        <f>IF([1]totrevprm!O551="","",[1]totrevprm!O551)</f>
        <v/>
      </c>
      <c r="T550" s="62"/>
      <c r="V550" s="35"/>
      <c r="W550" s="55"/>
      <c r="X550" s="55"/>
      <c r="Y550" s="55"/>
      <c r="Z550" s="55"/>
    </row>
    <row r="551" spans="1:26">
      <c r="A551" s="47" t="s">
        <v>29</v>
      </c>
      <c r="B551" s="48" t="s">
        <v>168</v>
      </c>
      <c r="C551" s="49"/>
      <c r="D551" s="50">
        <v>2015</v>
      </c>
      <c r="E551" s="34">
        <v>2547783314</v>
      </c>
      <c r="F551" s="34">
        <v>3716044788</v>
      </c>
      <c r="G551" s="34">
        <v>6264855729</v>
      </c>
      <c r="H551" s="34">
        <v>144901765</v>
      </c>
      <c r="I551" s="52">
        <f t="shared" si="31"/>
        <v>12673585596</v>
      </c>
      <c r="J551" s="51">
        <v>0</v>
      </c>
      <c r="K551" s="53">
        <f t="shared" si="34"/>
        <v>12673585596</v>
      </c>
      <c r="L551" s="34">
        <v>133788188</v>
      </c>
      <c r="M551" s="63" t="s">
        <v>129</v>
      </c>
      <c r="N551" t="s">
        <v>101</v>
      </c>
      <c r="O551" s="35" t="str">
        <f>IF([1]totrevprm!O552="","",[1]totrevprm!O552)</f>
        <v/>
      </c>
      <c r="P551" s="32">
        <v>402064550.4328559</v>
      </c>
      <c r="Q551" s="32">
        <v>182273140.55000001</v>
      </c>
      <c r="T551" s="62"/>
      <c r="V551" s="35"/>
      <c r="W551" s="55"/>
      <c r="X551" s="55"/>
      <c r="Y551" s="55"/>
      <c r="Z551" s="55"/>
    </row>
    <row r="552" spans="1:26">
      <c r="A552" s="47" t="s">
        <v>29</v>
      </c>
      <c r="B552" s="48" t="s">
        <v>168</v>
      </c>
      <c r="C552" s="49"/>
      <c r="D552" s="50">
        <v>2016</v>
      </c>
      <c r="E552" s="34">
        <v>2683673552</v>
      </c>
      <c r="F552" s="34">
        <v>4510682398</v>
      </c>
      <c r="G552" s="34">
        <v>5152184943</v>
      </c>
      <c r="H552" s="34">
        <v>129572989</v>
      </c>
      <c r="I552" s="52">
        <f t="shared" si="31"/>
        <v>12476113882</v>
      </c>
      <c r="J552" s="51">
        <v>0</v>
      </c>
      <c r="K552" s="53">
        <f t="shared" si="34"/>
        <v>12476113882</v>
      </c>
      <c r="L552" s="34">
        <v>59964263</v>
      </c>
      <c r="M552" s="63" t="s">
        <v>129</v>
      </c>
      <c r="N552" t="s">
        <v>101</v>
      </c>
      <c r="O552" s="35" t="str">
        <f>IF([1]totrevprm!O553="","",[1]totrevprm!O553)</f>
        <v/>
      </c>
      <c r="P552" s="32">
        <v>418532706.40372169</v>
      </c>
      <c r="Q552" s="32">
        <v>179734348.34</v>
      </c>
      <c r="T552" s="62"/>
      <c r="V552" s="35"/>
      <c r="W552" s="55"/>
      <c r="X552" s="55"/>
      <c r="Y552" s="55"/>
      <c r="Z552" s="55"/>
    </row>
    <row r="553" spans="1:26">
      <c r="A553" s="47" t="s">
        <v>29</v>
      </c>
      <c r="B553" s="48" t="s">
        <v>168</v>
      </c>
      <c r="C553" s="49"/>
      <c r="D553" s="50">
        <v>2017</v>
      </c>
      <c r="E553" s="34">
        <v>2691486684</v>
      </c>
      <c r="F553" s="34">
        <v>3891581066</v>
      </c>
      <c r="G553" s="34">
        <v>5013304004.5400009</v>
      </c>
      <c r="H553" s="34">
        <v>111063498</v>
      </c>
      <c r="I553" s="52">
        <f t="shared" si="31"/>
        <v>11707435252.540001</v>
      </c>
      <c r="J553" s="51">
        <v>0</v>
      </c>
      <c r="K553" s="53">
        <f t="shared" si="34"/>
        <v>11707435252.540001</v>
      </c>
      <c r="L553" s="57">
        <v>65339657</v>
      </c>
      <c r="M553" s="63" t="s">
        <v>172</v>
      </c>
      <c r="N553" t="s">
        <v>101</v>
      </c>
      <c r="O553" s="35" t="str">
        <f>IF([1]totrevprm!O554="","",[1]totrevprm!O554)</f>
        <v/>
      </c>
      <c r="P553" s="32">
        <v>440535870.95600116</v>
      </c>
      <c r="Q553" s="32">
        <v>177142951.16</v>
      </c>
      <c r="R553" s="33"/>
      <c r="S553" s="33">
        <v>615823748</v>
      </c>
      <c r="T553" s="33" t="s">
        <v>110</v>
      </c>
      <c r="U553" s="33">
        <v>28</v>
      </c>
      <c r="V553" s="35"/>
      <c r="W553" s="55"/>
      <c r="X553" s="55"/>
      <c r="Y553" s="57">
        <v>5629127752.5400009</v>
      </c>
      <c r="Z553" s="55"/>
    </row>
    <row r="554" spans="1:26">
      <c r="A554" s="47" t="s">
        <v>29</v>
      </c>
      <c r="B554" s="48" t="s">
        <v>168</v>
      </c>
      <c r="C554" s="49"/>
      <c r="D554" s="50">
        <v>2018</v>
      </c>
      <c r="E554" s="34">
        <v>2745526963</v>
      </c>
      <c r="F554" s="34">
        <v>4567271193</v>
      </c>
      <c r="G554" s="34">
        <v>6118564143.5</v>
      </c>
      <c r="H554" s="34">
        <v>104335432</v>
      </c>
      <c r="I554" s="52">
        <f t="shared" si="31"/>
        <v>13535697731.5</v>
      </c>
      <c r="J554" s="51">
        <v>0</v>
      </c>
      <c r="K554" s="53">
        <f t="shared" si="34"/>
        <v>13535697731.5</v>
      </c>
      <c r="L554" s="57">
        <v>218904999</v>
      </c>
      <c r="M554" s="63" t="s">
        <v>130</v>
      </c>
      <c r="N554" t="s">
        <v>101</v>
      </c>
      <c r="O554" s="35" t="str">
        <f>IF([1]totrevprm!O555="","",[1]totrevprm!O555)</f>
        <v>Yes</v>
      </c>
      <c r="P554" s="32">
        <v>458786724.60365164</v>
      </c>
      <c r="Q554" s="32">
        <v>168533772.67000002</v>
      </c>
      <c r="R554" s="33"/>
      <c r="V554" s="35"/>
      <c r="W554" s="55"/>
      <c r="X554" s="55"/>
      <c r="Y554" s="57">
        <v>5629127752.5400009</v>
      </c>
      <c r="Z554" s="55"/>
    </row>
    <row r="555" spans="1:26">
      <c r="A555" s="47" t="s">
        <v>29</v>
      </c>
      <c r="B555" s="48" t="s">
        <v>168</v>
      </c>
      <c r="C555" s="49"/>
      <c r="D555" s="50">
        <v>2019</v>
      </c>
      <c r="E555" s="34">
        <v>2836784072</v>
      </c>
      <c r="F555" s="34">
        <v>4789050513</v>
      </c>
      <c r="G555" s="34">
        <v>6138444880.8642006</v>
      </c>
      <c r="H555" s="34">
        <v>107777054</v>
      </c>
      <c r="I555" s="52">
        <f t="shared" si="31"/>
        <v>13872056519.864201</v>
      </c>
      <c r="J555" s="51">
        <v>0</v>
      </c>
      <c r="K555" s="53">
        <f t="shared" si="34"/>
        <v>13872056519.864201</v>
      </c>
      <c r="L555" s="57">
        <v>76142996</v>
      </c>
      <c r="M555" s="63" t="s">
        <v>131</v>
      </c>
      <c r="N555" t="s">
        <v>101</v>
      </c>
      <c r="O555" s="35" t="str">
        <f>IF([1]totrevprm!O556="","",[1]totrevprm!O556)</f>
        <v/>
      </c>
      <c r="P555" s="32">
        <v>497985102.16451287</v>
      </c>
      <c r="Q555" s="32">
        <v>166013304.94212431</v>
      </c>
      <c r="R555" s="33"/>
      <c r="V555" s="35"/>
      <c r="W555" s="55"/>
      <c r="X555" s="55"/>
      <c r="Y555" s="55"/>
      <c r="Z555" s="55"/>
    </row>
    <row r="556" spans="1:26">
      <c r="A556" s="47" t="s">
        <v>29</v>
      </c>
      <c r="B556" s="48" t="s">
        <v>168</v>
      </c>
      <c r="C556" s="49"/>
      <c r="D556" s="50">
        <v>2020</v>
      </c>
      <c r="E556" s="34">
        <v>2878257555</v>
      </c>
      <c r="F556" s="34">
        <v>4705169376</v>
      </c>
      <c r="G556" s="34">
        <v>6097875646</v>
      </c>
      <c r="H556" s="34">
        <v>194647341</v>
      </c>
      <c r="I556" s="52">
        <f t="shared" ref="I556:I619" si="35">SUM(E556:H556)</f>
        <v>13875949918</v>
      </c>
      <c r="J556" s="51">
        <v>0</v>
      </c>
      <c r="K556" s="53">
        <f t="shared" si="34"/>
        <v>13875949918</v>
      </c>
      <c r="L556" s="57">
        <v>95528635</v>
      </c>
      <c r="M556" s="63" t="s">
        <v>131</v>
      </c>
      <c r="N556" t="s">
        <v>101</v>
      </c>
      <c r="O556" s="35" t="str">
        <f>IF([1]totrevprm!O557="","",[1]totrevprm!O557)</f>
        <v/>
      </c>
      <c r="P556" s="32">
        <v>507256168</v>
      </c>
      <c r="Q556" s="32">
        <v>160030629</v>
      </c>
      <c r="R556" s="33"/>
      <c r="V556" s="35"/>
      <c r="W556" s="55"/>
      <c r="X556" s="55"/>
      <c r="Y556" s="55"/>
      <c r="Z556" s="55"/>
    </row>
    <row r="557" spans="1:26">
      <c r="A557" s="47" t="s">
        <v>29</v>
      </c>
      <c r="B557" s="48" t="s">
        <v>168</v>
      </c>
      <c r="C557" s="49"/>
      <c r="D557" s="50">
        <v>2021</v>
      </c>
      <c r="E557" s="34">
        <v>3065280516</v>
      </c>
      <c r="F557" s="34">
        <v>5064663620</v>
      </c>
      <c r="G557" s="34">
        <v>6177468060</v>
      </c>
      <c r="H557" s="34">
        <v>103978928</v>
      </c>
      <c r="I557" s="52">
        <f t="shared" si="35"/>
        <v>14411391124</v>
      </c>
      <c r="J557" s="51">
        <v>0</v>
      </c>
      <c r="K557" s="53">
        <f t="shared" si="34"/>
        <v>14411391124</v>
      </c>
      <c r="L557" s="34">
        <v>0</v>
      </c>
      <c r="M557" s="63" t="s">
        <v>132</v>
      </c>
      <c r="N557" t="s">
        <v>101</v>
      </c>
      <c r="O557" s="35" t="s">
        <v>101</v>
      </c>
      <c r="P557" s="32">
        <v>506614867.07999998</v>
      </c>
      <c r="Q557" s="32">
        <v>168701645</v>
      </c>
      <c r="R557" s="33"/>
      <c r="V557" s="35"/>
      <c r="W557" s="55"/>
      <c r="X557" s="55"/>
      <c r="Y557" s="55"/>
      <c r="Z557" s="55"/>
    </row>
    <row r="558" spans="1:26">
      <c r="A558" s="47" t="s">
        <v>29</v>
      </c>
      <c r="B558" s="48" t="s">
        <v>168</v>
      </c>
      <c r="C558" s="49"/>
      <c r="D558" s="50">
        <v>2022</v>
      </c>
      <c r="E558" s="34">
        <v>3267811868</v>
      </c>
      <c r="F558" s="34">
        <v>7046131315</v>
      </c>
      <c r="G558" s="34">
        <v>6293375266</v>
      </c>
      <c r="H558" s="34">
        <v>94848870</v>
      </c>
      <c r="I558" s="52">
        <f t="shared" si="35"/>
        <v>16702167319</v>
      </c>
      <c r="J558" s="51">
        <v>0</v>
      </c>
      <c r="K558" s="53">
        <f t="shared" si="34"/>
        <v>16702167319</v>
      </c>
      <c r="L558" s="34">
        <v>0</v>
      </c>
      <c r="M558" s="63" t="s">
        <v>132</v>
      </c>
      <c r="O558" s="35"/>
      <c r="P558" s="57">
        <v>535416656</v>
      </c>
      <c r="Q558" s="57">
        <v>160796655</v>
      </c>
    </row>
    <row r="559" spans="1:26">
      <c r="A559" s="47" t="s">
        <v>29</v>
      </c>
      <c r="B559" s="48" t="s">
        <v>168</v>
      </c>
      <c r="C559" s="49"/>
      <c r="D559" s="50">
        <v>2023</v>
      </c>
      <c r="E559" s="34">
        <v>3307286621</v>
      </c>
      <c r="F559" s="34">
        <v>7503782168.1681995</v>
      </c>
      <c r="G559" s="34">
        <v>6808468007.3232002</v>
      </c>
      <c r="H559" s="34">
        <v>94752036</v>
      </c>
      <c r="I559" s="52">
        <f t="shared" si="35"/>
        <v>17714288832.491402</v>
      </c>
      <c r="J559" s="51">
        <v>0</v>
      </c>
      <c r="K559" s="53">
        <f t="shared" si="34"/>
        <v>17714288832.491402</v>
      </c>
      <c r="L559" s="34">
        <v>0</v>
      </c>
      <c r="M559" s="63" t="s">
        <v>132</v>
      </c>
      <c r="O559" s="35"/>
      <c r="P559" s="57">
        <v>606379524.60000002</v>
      </c>
      <c r="Q559" s="57">
        <v>161329843</v>
      </c>
    </row>
    <row r="560" spans="1:26">
      <c r="A560" s="47"/>
      <c r="B560" s="49"/>
      <c r="C560" s="49"/>
      <c r="E560" s="51"/>
      <c r="F560" s="51"/>
      <c r="G560" s="51"/>
      <c r="H560" s="51"/>
      <c r="I560" s="52"/>
      <c r="K560" s="59"/>
      <c r="L560" s="34"/>
      <c r="M560" s="63"/>
      <c r="O560" s="35"/>
    </row>
    <row r="561" spans="1:26">
      <c r="A561" s="47" t="s">
        <v>31</v>
      </c>
      <c r="B561" s="48" t="s">
        <v>173</v>
      </c>
      <c r="C561" s="49" t="s">
        <v>174</v>
      </c>
      <c r="D561" s="50">
        <v>1988</v>
      </c>
      <c r="E561" s="51">
        <v>785518841</v>
      </c>
      <c r="F561" s="51">
        <v>666373201</v>
      </c>
      <c r="G561" s="51">
        <v>1257600157</v>
      </c>
      <c r="H561" s="51">
        <v>251661721</v>
      </c>
      <c r="I561" s="52">
        <f t="shared" si="35"/>
        <v>2961153920</v>
      </c>
      <c r="J561" s="51">
        <v>0</v>
      </c>
      <c r="K561" s="53">
        <f>SUM(I561:J561)</f>
        <v>2961153920</v>
      </c>
      <c r="L561" s="34">
        <v>0</v>
      </c>
      <c r="M561" s="63"/>
      <c r="O561" s="35" t="str">
        <f>IF([1]totrevprm!O562="","",[1]totrevprm!O562)</f>
        <v/>
      </c>
    </row>
    <row r="562" spans="1:26">
      <c r="A562" s="47" t="s">
        <v>31</v>
      </c>
      <c r="B562" s="48" t="s">
        <v>173</v>
      </c>
      <c r="C562" s="49" t="s">
        <v>137</v>
      </c>
      <c r="D562" s="50">
        <v>1989</v>
      </c>
      <c r="E562" s="51">
        <v>737400938</v>
      </c>
      <c r="F562" s="51">
        <v>713162245</v>
      </c>
      <c r="G562" s="51">
        <v>1385739261</v>
      </c>
      <c r="H562" s="51">
        <v>224539753</v>
      </c>
      <c r="I562" s="52">
        <f t="shared" si="35"/>
        <v>3060842197</v>
      </c>
      <c r="J562" s="51">
        <v>0</v>
      </c>
      <c r="K562" s="53">
        <f t="shared" ref="K562:K596" si="36">SUM(I562:J562)</f>
        <v>3060842197</v>
      </c>
      <c r="L562" s="34">
        <v>0</v>
      </c>
      <c r="M562" s="63"/>
      <c r="O562" s="35" t="str">
        <f>IF([1]totrevprm!O563="","",[1]totrevprm!O563)</f>
        <v/>
      </c>
    </row>
    <row r="563" spans="1:26">
      <c r="A563" s="47" t="s">
        <v>31</v>
      </c>
      <c r="B563" s="48" t="s">
        <v>173</v>
      </c>
      <c r="C563" s="49" t="s">
        <v>125</v>
      </c>
      <c r="D563" s="50">
        <v>1990</v>
      </c>
      <c r="E563" s="51">
        <v>756412872</v>
      </c>
      <c r="F563" s="51">
        <v>883066273.08000004</v>
      </c>
      <c r="G563" s="51">
        <v>1437593560</v>
      </c>
      <c r="H563" s="51">
        <v>174140010</v>
      </c>
      <c r="I563" s="52">
        <f t="shared" si="35"/>
        <v>3251212715.0799999</v>
      </c>
      <c r="J563" s="51">
        <v>0</v>
      </c>
      <c r="K563" s="53">
        <f t="shared" si="36"/>
        <v>3251212715.0799999</v>
      </c>
      <c r="L563" s="34">
        <v>0</v>
      </c>
      <c r="M563" s="63"/>
      <c r="O563" s="35" t="str">
        <f>IF([1]totrevprm!O564="","",[1]totrevprm!O564)</f>
        <v/>
      </c>
    </row>
    <row r="564" spans="1:26">
      <c r="A564" s="47" t="s">
        <v>31</v>
      </c>
      <c r="B564" s="48" t="s">
        <v>173</v>
      </c>
      <c r="C564" s="49" t="s">
        <v>125</v>
      </c>
      <c r="D564" s="50">
        <v>1991</v>
      </c>
      <c r="E564" s="51">
        <v>842900036</v>
      </c>
      <c r="F564" s="51">
        <v>886725305</v>
      </c>
      <c r="G564" s="51">
        <v>1391111493</v>
      </c>
      <c r="H564" s="51">
        <v>227822108</v>
      </c>
      <c r="I564" s="52">
        <f t="shared" si="35"/>
        <v>3348558942</v>
      </c>
      <c r="J564" s="51">
        <v>0</v>
      </c>
      <c r="K564" s="53">
        <f t="shared" si="36"/>
        <v>3348558942</v>
      </c>
      <c r="L564" s="34">
        <v>0</v>
      </c>
      <c r="M564" s="63"/>
      <c r="O564" s="35" t="str">
        <f>IF([1]totrevprm!O565="","",[1]totrevprm!O565)</f>
        <v/>
      </c>
    </row>
    <row r="565" spans="1:26">
      <c r="A565" s="47" t="s">
        <v>31</v>
      </c>
      <c r="B565" s="48" t="s">
        <v>173</v>
      </c>
      <c r="C565" s="49" t="s">
        <v>125</v>
      </c>
      <c r="D565" s="50">
        <v>1992</v>
      </c>
      <c r="E565" s="51">
        <v>842908152</v>
      </c>
      <c r="F565" s="51">
        <v>925692132.84000003</v>
      </c>
      <c r="G565" s="51">
        <v>1409401079</v>
      </c>
      <c r="H565" s="51">
        <v>128788808</v>
      </c>
      <c r="I565" s="52">
        <f t="shared" si="35"/>
        <v>3306790171.8400002</v>
      </c>
      <c r="J565" s="51">
        <v>0</v>
      </c>
      <c r="K565" s="53">
        <f t="shared" si="36"/>
        <v>3306790171.8400002</v>
      </c>
      <c r="L565" s="34">
        <v>0</v>
      </c>
      <c r="M565" s="63"/>
      <c r="O565" s="35" t="str">
        <f>IF([1]totrevprm!O566="","",[1]totrevprm!O566)</f>
        <v/>
      </c>
    </row>
    <row r="566" spans="1:26">
      <c r="A566" s="47" t="s">
        <v>31</v>
      </c>
      <c r="B566" s="48" t="s">
        <v>173</v>
      </c>
      <c r="C566" s="49" t="s">
        <v>125</v>
      </c>
      <c r="D566" s="50">
        <v>1993</v>
      </c>
      <c r="E566" s="51">
        <v>882251556</v>
      </c>
      <c r="F566" s="51">
        <v>904997269</v>
      </c>
      <c r="G566" s="51">
        <v>1626509806</v>
      </c>
      <c r="H566" s="51">
        <v>182073258</v>
      </c>
      <c r="I566" s="52">
        <f t="shared" si="35"/>
        <v>3595831889</v>
      </c>
      <c r="J566" s="51">
        <v>0</v>
      </c>
      <c r="K566" s="53">
        <f t="shared" si="36"/>
        <v>3595831889</v>
      </c>
      <c r="L566" s="34">
        <v>0</v>
      </c>
      <c r="M566" s="63"/>
      <c r="O566" s="35" t="str">
        <f>IF([1]totrevprm!O567="","",[1]totrevprm!O567)</f>
        <v/>
      </c>
    </row>
    <row r="567" spans="1:26">
      <c r="A567" s="47" t="s">
        <v>31</v>
      </c>
      <c r="B567" s="48" t="s">
        <v>173</v>
      </c>
      <c r="C567" s="49" t="s">
        <v>125</v>
      </c>
      <c r="D567" s="50">
        <v>1994</v>
      </c>
      <c r="E567" s="51">
        <v>942321717</v>
      </c>
      <c r="F567" s="51">
        <v>1008736756</v>
      </c>
      <c r="G567" s="51">
        <v>1637708558</v>
      </c>
      <c r="H567" s="51">
        <v>113476398</v>
      </c>
      <c r="I567" s="52">
        <f t="shared" si="35"/>
        <v>3702243429</v>
      </c>
      <c r="J567" s="51">
        <v>0</v>
      </c>
      <c r="K567" s="53">
        <f t="shared" si="36"/>
        <v>3702243429</v>
      </c>
      <c r="L567" s="34">
        <v>0</v>
      </c>
      <c r="M567" s="63"/>
      <c r="O567" s="35" t="str">
        <f>IF([1]totrevprm!O568="","",[1]totrevprm!O568)</f>
        <v/>
      </c>
    </row>
    <row r="568" spans="1:26">
      <c r="A568" s="47" t="s">
        <v>31</v>
      </c>
      <c r="B568" s="48" t="s">
        <v>173</v>
      </c>
      <c r="C568" s="49" t="s">
        <v>125</v>
      </c>
      <c r="D568" s="50">
        <v>1995</v>
      </c>
      <c r="E568" s="51">
        <v>997746336</v>
      </c>
      <c r="F568" s="51">
        <v>1016521518</v>
      </c>
      <c r="G568" s="51">
        <v>1737573975</v>
      </c>
      <c r="H568" s="51">
        <v>134059041</v>
      </c>
      <c r="I568" s="52">
        <f t="shared" si="35"/>
        <v>3885900870</v>
      </c>
      <c r="J568" s="51">
        <v>0</v>
      </c>
      <c r="K568" s="53">
        <f t="shared" si="36"/>
        <v>3885900870</v>
      </c>
      <c r="L568" s="34">
        <v>0</v>
      </c>
      <c r="M568" s="63"/>
      <c r="O568" s="35" t="str">
        <f>IF([1]totrevprm!O569="","",[1]totrevprm!O569)</f>
        <v/>
      </c>
    </row>
    <row r="569" spans="1:26">
      <c r="A569" s="47" t="s">
        <v>31</v>
      </c>
      <c r="B569" s="48" t="s">
        <v>173</v>
      </c>
      <c r="C569" s="49" t="s">
        <v>125</v>
      </c>
      <c r="D569" s="50">
        <v>1996</v>
      </c>
      <c r="E569" s="51">
        <v>955936583</v>
      </c>
      <c r="F569" s="51">
        <v>784021094</v>
      </c>
      <c r="G569" s="51">
        <v>1838043543</v>
      </c>
      <c r="H569" s="51">
        <v>109511547</v>
      </c>
      <c r="I569" s="52">
        <f t="shared" si="35"/>
        <v>3687512767</v>
      </c>
      <c r="J569" s="51">
        <v>0</v>
      </c>
      <c r="K569" s="53">
        <f t="shared" si="36"/>
        <v>3687512767</v>
      </c>
      <c r="L569" s="34">
        <v>0</v>
      </c>
      <c r="M569" s="63"/>
      <c r="O569" s="35" t="str">
        <f>IF([1]totrevprm!O570="","",[1]totrevprm!O570)</f>
        <v/>
      </c>
    </row>
    <row r="570" spans="1:26">
      <c r="A570" s="47" t="s">
        <v>31</v>
      </c>
      <c r="B570" s="48" t="s">
        <v>173</v>
      </c>
      <c r="C570" s="49" t="s">
        <v>125</v>
      </c>
      <c r="D570" s="50">
        <v>1997</v>
      </c>
      <c r="E570" s="51">
        <v>985559407</v>
      </c>
      <c r="F570" s="51">
        <v>894117143</v>
      </c>
      <c r="G570" s="51">
        <v>1849655839</v>
      </c>
      <c r="H570" s="51">
        <v>169015453</v>
      </c>
      <c r="I570" s="52">
        <f t="shared" si="35"/>
        <v>3898347842</v>
      </c>
      <c r="J570" s="51">
        <v>0</v>
      </c>
      <c r="K570" s="53">
        <f t="shared" si="36"/>
        <v>3898347842</v>
      </c>
      <c r="L570" s="34">
        <v>0</v>
      </c>
      <c r="M570" s="63"/>
      <c r="O570" s="35" t="str">
        <f>IF([1]totrevprm!O571="","",[1]totrevprm!O571)</f>
        <v/>
      </c>
    </row>
    <row r="571" spans="1:26">
      <c r="A571" s="47" t="s">
        <v>31</v>
      </c>
      <c r="B571" s="48" t="s">
        <v>173</v>
      </c>
      <c r="C571" s="49" t="s">
        <v>125</v>
      </c>
      <c r="D571" s="50">
        <v>1998</v>
      </c>
      <c r="E571" s="51">
        <v>1065757864</v>
      </c>
      <c r="F571" s="51">
        <v>849594940</v>
      </c>
      <c r="G571" s="51">
        <v>1952738002</v>
      </c>
      <c r="H571" s="51">
        <v>135269047</v>
      </c>
      <c r="I571" s="52">
        <f t="shared" si="35"/>
        <v>4003359853</v>
      </c>
      <c r="J571" s="51">
        <v>0</v>
      </c>
      <c r="K571" s="53">
        <f t="shared" si="36"/>
        <v>4003359853</v>
      </c>
      <c r="L571" s="34">
        <v>0</v>
      </c>
      <c r="M571" s="63"/>
      <c r="O571" s="35" t="str">
        <f>IF([1]totrevprm!O572="","",[1]totrevprm!O572)</f>
        <v/>
      </c>
    </row>
    <row r="572" spans="1:26">
      <c r="A572" s="47" t="s">
        <v>31</v>
      </c>
      <c r="B572" s="48" t="s">
        <v>173</v>
      </c>
      <c r="C572" s="49" t="s">
        <v>125</v>
      </c>
      <c r="D572" s="50">
        <v>1999</v>
      </c>
      <c r="E572" s="51">
        <v>953323879</v>
      </c>
      <c r="F572" s="51">
        <v>1171798999</v>
      </c>
      <c r="G572" s="51">
        <v>2082100004</v>
      </c>
      <c r="H572" s="51">
        <v>447435166</v>
      </c>
      <c r="I572" s="52">
        <f t="shared" si="35"/>
        <v>4654658048</v>
      </c>
      <c r="J572" s="51">
        <v>0</v>
      </c>
      <c r="K572" s="53">
        <f t="shared" si="36"/>
        <v>4654658048</v>
      </c>
      <c r="L572" s="34">
        <v>0</v>
      </c>
      <c r="M572" s="63"/>
      <c r="O572" s="35" t="str">
        <f>IF([1]totrevprm!O573="","",[1]totrevprm!O573)</f>
        <v/>
      </c>
    </row>
    <row r="573" spans="1:26">
      <c r="A573" s="47" t="s">
        <v>31</v>
      </c>
      <c r="B573" s="48" t="s">
        <v>173</v>
      </c>
      <c r="C573" s="49" t="s">
        <v>175</v>
      </c>
      <c r="D573" s="50">
        <v>2000</v>
      </c>
      <c r="E573" s="51">
        <v>977485907</v>
      </c>
      <c r="F573" s="51">
        <v>1130559841</v>
      </c>
      <c r="G573" s="51">
        <v>2170175367</v>
      </c>
      <c r="H573" s="51">
        <v>305994751</v>
      </c>
      <c r="I573" s="52">
        <f t="shared" si="35"/>
        <v>4584215866</v>
      </c>
      <c r="J573" s="51">
        <v>0</v>
      </c>
      <c r="K573" s="53">
        <f t="shared" si="36"/>
        <v>4584215866</v>
      </c>
      <c r="L573" s="34">
        <v>0</v>
      </c>
      <c r="M573" s="63"/>
      <c r="O573" s="35" t="str">
        <f>IF([1]totrevprm!O574="","",[1]totrevprm!O574)</f>
        <v/>
      </c>
      <c r="V573" s="35" t="s">
        <v>173</v>
      </c>
      <c r="W573" s="55">
        <v>1078287</v>
      </c>
      <c r="X573" s="55">
        <v>1275421</v>
      </c>
      <c r="Y573" s="55">
        <v>11234835</v>
      </c>
      <c r="Z573" s="55">
        <v>0</v>
      </c>
    </row>
    <row r="574" spans="1:26">
      <c r="A574" s="47" t="s">
        <v>31</v>
      </c>
      <c r="B574" s="48" t="s">
        <v>173</v>
      </c>
      <c r="C574" s="49" t="s">
        <v>125</v>
      </c>
      <c r="D574" s="50">
        <v>2001</v>
      </c>
      <c r="E574" s="51">
        <v>1016548735</v>
      </c>
      <c r="F574" s="51">
        <v>1520979606</v>
      </c>
      <c r="G574" s="51">
        <v>2348107723</v>
      </c>
      <c r="H574" s="51">
        <v>209415591</v>
      </c>
      <c r="I574" s="52">
        <f t="shared" si="35"/>
        <v>5095051655</v>
      </c>
      <c r="J574" s="51">
        <v>0</v>
      </c>
      <c r="K574" s="53">
        <f t="shared" si="36"/>
        <v>5095051655</v>
      </c>
      <c r="L574" s="34">
        <v>0</v>
      </c>
      <c r="M574" s="63"/>
      <c r="O574" s="35" t="str">
        <f>IF([1]totrevprm!O575="","",[1]totrevprm!O575)</f>
        <v/>
      </c>
      <c r="V574" s="35"/>
      <c r="W574" s="55"/>
      <c r="X574" s="55"/>
      <c r="Y574" s="55"/>
      <c r="Z574" s="55"/>
    </row>
    <row r="575" spans="1:26">
      <c r="A575" s="47" t="s">
        <v>31</v>
      </c>
      <c r="B575" s="48" t="s">
        <v>173</v>
      </c>
      <c r="C575" s="49" t="s">
        <v>125</v>
      </c>
      <c r="D575" s="50">
        <v>2002</v>
      </c>
      <c r="E575" s="51">
        <v>1039296621</v>
      </c>
      <c r="F575" s="51">
        <v>1717794926</v>
      </c>
      <c r="G575" s="51">
        <v>2475482347</v>
      </c>
      <c r="H575" s="51">
        <v>1769965718</v>
      </c>
      <c r="I575" s="52">
        <f t="shared" si="35"/>
        <v>7002539612</v>
      </c>
      <c r="J575" s="51">
        <v>0</v>
      </c>
      <c r="K575" s="53">
        <f t="shared" si="36"/>
        <v>7002539612</v>
      </c>
      <c r="L575" s="34">
        <v>0</v>
      </c>
      <c r="M575" s="63"/>
      <c r="O575" s="35" t="str">
        <f>IF([1]totrevprm!O576="","",[1]totrevprm!O576)</f>
        <v/>
      </c>
      <c r="V575" s="35"/>
      <c r="W575" s="55"/>
      <c r="X575" s="55"/>
      <c r="Y575" s="55"/>
      <c r="Z575" s="55"/>
    </row>
    <row r="576" spans="1:26">
      <c r="A576" s="47" t="s">
        <v>31</v>
      </c>
      <c r="B576" s="48" t="s">
        <v>173</v>
      </c>
      <c r="C576" s="49" t="s">
        <v>125</v>
      </c>
      <c r="D576" s="50">
        <v>2003</v>
      </c>
      <c r="E576" s="56">
        <v>1078626255</v>
      </c>
      <c r="F576" s="56">
        <v>1549106632</v>
      </c>
      <c r="G576" s="56">
        <v>2693140493</v>
      </c>
      <c r="H576" s="56">
        <v>207080334</v>
      </c>
      <c r="I576" s="52">
        <f t="shared" si="35"/>
        <v>5527953714</v>
      </c>
      <c r="J576" s="51">
        <v>0</v>
      </c>
      <c r="K576" s="53">
        <f t="shared" si="36"/>
        <v>5527953714</v>
      </c>
      <c r="L576" s="34">
        <v>0</v>
      </c>
      <c r="M576" s="63"/>
      <c r="O576" s="35" t="str">
        <f>IF([1]totrevprm!O577="","",[1]totrevprm!O577)</f>
        <v/>
      </c>
      <c r="V576" s="35"/>
      <c r="W576" s="55"/>
      <c r="X576" s="55"/>
      <c r="Y576" s="55"/>
      <c r="Z576" s="55"/>
    </row>
    <row r="577" spans="1:26">
      <c r="A577" s="47" t="s">
        <v>31</v>
      </c>
      <c r="B577" s="48" t="s">
        <v>173</v>
      </c>
      <c r="C577" s="49" t="s">
        <v>125</v>
      </c>
      <c r="D577" s="50">
        <v>2004</v>
      </c>
      <c r="E577" s="56">
        <v>1095758469</v>
      </c>
      <c r="F577" s="56">
        <v>1429113041</v>
      </c>
      <c r="G577" s="56">
        <v>2907255455</v>
      </c>
      <c r="H577" s="56">
        <v>176930195</v>
      </c>
      <c r="I577" s="52">
        <f t="shared" si="35"/>
        <v>5609057160</v>
      </c>
      <c r="J577" s="51">
        <v>0</v>
      </c>
      <c r="K577" s="53">
        <f t="shared" si="36"/>
        <v>5609057160</v>
      </c>
      <c r="L577" s="34">
        <v>0</v>
      </c>
      <c r="M577" s="63"/>
      <c r="O577" s="35" t="str">
        <f>IF([1]totrevprm!O578="","",[1]totrevprm!O578)</f>
        <v/>
      </c>
      <c r="V577" s="35"/>
      <c r="W577" s="55"/>
      <c r="X577" s="55"/>
      <c r="Y577" s="55"/>
      <c r="Z577" s="55"/>
    </row>
    <row r="578" spans="1:26">
      <c r="A578" s="47" t="s">
        <v>31</v>
      </c>
      <c r="B578" s="48" t="s">
        <v>173</v>
      </c>
      <c r="C578" s="49"/>
      <c r="D578" s="50">
        <v>2005</v>
      </c>
      <c r="E578" s="56">
        <v>1100356776</v>
      </c>
      <c r="F578" s="56">
        <v>1487301757</v>
      </c>
      <c r="G578" s="56">
        <v>3134257219.0799899</v>
      </c>
      <c r="H578" s="56">
        <v>205498350</v>
      </c>
      <c r="I578" s="52">
        <f t="shared" si="35"/>
        <v>5927414102.0799904</v>
      </c>
      <c r="J578" s="51">
        <v>0</v>
      </c>
      <c r="K578" s="53">
        <f t="shared" si="36"/>
        <v>5927414102.0799904</v>
      </c>
      <c r="L578" s="34">
        <v>0</v>
      </c>
      <c r="M578" s="63"/>
      <c r="O578" s="35" t="str">
        <f>IF([1]totrevprm!O579="","",[1]totrevprm!O579)</f>
        <v/>
      </c>
      <c r="V578" s="35"/>
      <c r="W578" s="55"/>
      <c r="X578" s="55"/>
      <c r="Y578" s="55"/>
      <c r="Z578" s="55"/>
    </row>
    <row r="579" spans="1:26">
      <c r="A579" s="47" t="s">
        <v>31</v>
      </c>
      <c r="B579" s="48" t="s">
        <v>173</v>
      </c>
      <c r="C579" s="49"/>
      <c r="D579" s="50">
        <v>2006</v>
      </c>
      <c r="E579" s="34">
        <v>1177468079</v>
      </c>
      <c r="F579" s="34">
        <v>1720711814</v>
      </c>
      <c r="G579" s="34">
        <v>3327686655</v>
      </c>
      <c r="H579" s="34">
        <v>1179413264</v>
      </c>
      <c r="I579" s="52">
        <f t="shared" si="35"/>
        <v>7405279812</v>
      </c>
      <c r="J579" s="51">
        <v>0</v>
      </c>
      <c r="K579" s="53">
        <f t="shared" si="36"/>
        <v>7405279812</v>
      </c>
      <c r="L579" s="34">
        <v>0</v>
      </c>
      <c r="M579" s="63"/>
      <c r="O579" s="35" t="str">
        <f>IF([1]totrevprm!O580="","",[1]totrevprm!O580)</f>
        <v/>
      </c>
      <c r="V579" s="35"/>
      <c r="W579" s="55"/>
      <c r="X579" s="55"/>
      <c r="Y579" s="55"/>
      <c r="Z579" s="55"/>
    </row>
    <row r="580" spans="1:26">
      <c r="A580" s="47" t="s">
        <v>31</v>
      </c>
      <c r="B580" s="48" t="s">
        <v>173</v>
      </c>
      <c r="C580" s="49"/>
      <c r="D580" s="50">
        <v>2007</v>
      </c>
      <c r="E580" s="34">
        <v>1253952349</v>
      </c>
      <c r="F580" s="34">
        <v>1476715221</v>
      </c>
      <c r="G580" s="34">
        <v>3601872431</v>
      </c>
      <c r="H580" s="34">
        <v>1130651963</v>
      </c>
      <c r="I580" s="52">
        <f t="shared" si="35"/>
        <v>7463191964</v>
      </c>
      <c r="J580" s="51">
        <v>0</v>
      </c>
      <c r="K580" s="53">
        <f t="shared" si="36"/>
        <v>7463191964</v>
      </c>
      <c r="L580" s="34">
        <v>0</v>
      </c>
      <c r="M580" s="63"/>
      <c r="O580" s="35" t="str">
        <f>IF([1]totrevprm!O581="","",[1]totrevprm!O581)</f>
        <v/>
      </c>
      <c r="V580" s="35"/>
      <c r="W580" s="55"/>
      <c r="X580" s="55"/>
      <c r="Y580" s="55"/>
      <c r="Z580" s="55"/>
    </row>
    <row r="581" spans="1:26">
      <c r="A581" s="47" t="s">
        <v>31</v>
      </c>
      <c r="B581" s="48" t="s">
        <v>173</v>
      </c>
      <c r="C581" s="49"/>
      <c r="D581" s="50">
        <v>2008</v>
      </c>
      <c r="E581" s="34">
        <v>1212557106</v>
      </c>
      <c r="F581" s="34">
        <v>2393115964</v>
      </c>
      <c r="G581" s="34">
        <v>3563704280</v>
      </c>
      <c r="H581" s="34">
        <v>2381888861</v>
      </c>
      <c r="I581" s="52">
        <f t="shared" si="35"/>
        <v>9551266211</v>
      </c>
      <c r="J581" s="51">
        <v>0</v>
      </c>
      <c r="K581" s="53">
        <f t="shared" si="36"/>
        <v>9551266211</v>
      </c>
      <c r="L581" s="34">
        <v>0</v>
      </c>
      <c r="M581" s="63"/>
      <c r="O581" s="35" t="str">
        <f>IF([1]totrevprm!O582="","",[1]totrevprm!O582)</f>
        <v/>
      </c>
      <c r="V581" s="35"/>
      <c r="W581" s="55"/>
      <c r="X581" s="55"/>
      <c r="Y581" s="55"/>
      <c r="Z581" s="55"/>
    </row>
    <row r="582" spans="1:26">
      <c r="A582" s="47" t="s">
        <v>31</v>
      </c>
      <c r="B582" s="48" t="s">
        <v>173</v>
      </c>
      <c r="C582" s="49"/>
      <c r="D582" s="50">
        <v>2009</v>
      </c>
      <c r="E582" s="34">
        <v>1334903102</v>
      </c>
      <c r="F582" s="34">
        <v>1922775917</v>
      </c>
      <c r="G582" s="34">
        <v>3545875294</v>
      </c>
      <c r="H582" s="34">
        <v>656787624</v>
      </c>
      <c r="I582" s="52">
        <f t="shared" si="35"/>
        <v>7460341937</v>
      </c>
      <c r="J582" s="51">
        <v>0</v>
      </c>
      <c r="K582" s="53">
        <f t="shared" si="36"/>
        <v>7460341937</v>
      </c>
      <c r="L582" s="34">
        <v>0</v>
      </c>
      <c r="M582" s="63"/>
      <c r="O582" s="35" t="str">
        <f>IF([1]totrevprm!O583="","",[1]totrevprm!O583)</f>
        <v/>
      </c>
      <c r="V582" s="35"/>
      <c r="W582" s="55"/>
      <c r="X582" s="55"/>
      <c r="Y582" s="55"/>
      <c r="Z582" s="55"/>
    </row>
    <row r="583" spans="1:26">
      <c r="A583" s="47" t="s">
        <v>31</v>
      </c>
      <c r="B583" s="48" t="s">
        <v>173</v>
      </c>
      <c r="C583" s="49"/>
      <c r="D583" s="50">
        <v>2010</v>
      </c>
      <c r="E583" s="34">
        <v>1429906032</v>
      </c>
      <c r="F583" s="34">
        <v>2108886723</v>
      </c>
      <c r="G583" s="34">
        <v>3584947156</v>
      </c>
      <c r="H583" s="34">
        <v>430938855</v>
      </c>
      <c r="I583" s="52">
        <f t="shared" si="35"/>
        <v>7554678766</v>
      </c>
      <c r="J583" s="51">
        <v>0</v>
      </c>
      <c r="K583" s="53">
        <f t="shared" si="36"/>
        <v>7554678766</v>
      </c>
      <c r="L583" s="34">
        <v>0</v>
      </c>
      <c r="M583" s="63"/>
      <c r="O583" s="35" t="str">
        <f>IF([1]totrevprm!O584="","",[1]totrevprm!O584)</f>
        <v/>
      </c>
      <c r="V583" s="35"/>
      <c r="W583" s="55"/>
      <c r="X583" s="55"/>
      <c r="Y583" s="55"/>
      <c r="Z583" s="55"/>
    </row>
    <row r="584" spans="1:26">
      <c r="A584" s="47" t="s">
        <v>31</v>
      </c>
      <c r="B584" s="48" t="s">
        <v>173</v>
      </c>
      <c r="C584" s="49"/>
      <c r="D584" s="50">
        <v>2011</v>
      </c>
      <c r="E584" s="34">
        <v>1582915114</v>
      </c>
      <c r="F584" s="34">
        <v>1877137731</v>
      </c>
      <c r="G584" s="34">
        <v>3627105984.5599999</v>
      </c>
      <c r="H584" s="34">
        <v>993172464</v>
      </c>
      <c r="I584" s="52">
        <f t="shared" si="35"/>
        <v>8080331293.5599995</v>
      </c>
      <c r="J584" s="51">
        <v>0</v>
      </c>
      <c r="K584" s="53">
        <f t="shared" si="36"/>
        <v>8080331293.5599995</v>
      </c>
      <c r="L584" s="34">
        <v>11389613</v>
      </c>
      <c r="M584" s="63" t="s">
        <v>129</v>
      </c>
      <c r="N584" t="s">
        <v>101</v>
      </c>
      <c r="O584" s="35" t="str">
        <f>IF([1]totrevprm!O585="","",[1]totrevprm!O585)</f>
        <v/>
      </c>
      <c r="T584" s="62"/>
      <c r="V584" s="35"/>
      <c r="W584" s="55"/>
      <c r="X584" s="55"/>
      <c r="Y584" s="55"/>
      <c r="Z584" s="55"/>
    </row>
    <row r="585" spans="1:26">
      <c r="A585" s="47" t="s">
        <v>31</v>
      </c>
      <c r="B585" s="48" t="s">
        <v>173</v>
      </c>
      <c r="C585" s="49"/>
      <c r="D585" s="50">
        <v>2012</v>
      </c>
      <c r="E585" s="34">
        <v>1669257836</v>
      </c>
      <c r="F585" s="34">
        <v>2512780642</v>
      </c>
      <c r="G585" s="34">
        <v>3581752180</v>
      </c>
      <c r="H585" s="34">
        <v>3474153065</v>
      </c>
      <c r="I585" s="52">
        <f t="shared" si="35"/>
        <v>11237943723</v>
      </c>
      <c r="J585" s="51">
        <v>0</v>
      </c>
      <c r="K585" s="53">
        <f t="shared" si="36"/>
        <v>11237943723</v>
      </c>
      <c r="L585" s="34">
        <v>12525559</v>
      </c>
      <c r="M585" s="63" t="s">
        <v>129</v>
      </c>
      <c r="N585" t="s">
        <v>101</v>
      </c>
      <c r="O585" s="35" t="str">
        <f>IF([1]totrevprm!O586="","",[1]totrevprm!O586)</f>
        <v/>
      </c>
      <c r="T585" s="62"/>
      <c r="V585" s="35"/>
      <c r="W585" s="55"/>
      <c r="X585" s="55"/>
      <c r="Y585" s="55"/>
      <c r="Z585" s="55"/>
    </row>
    <row r="586" spans="1:26">
      <c r="A586" s="47" t="s">
        <v>31</v>
      </c>
      <c r="B586" s="48" t="s">
        <v>173</v>
      </c>
      <c r="C586" s="49"/>
      <c r="D586" s="50">
        <v>2013</v>
      </c>
      <c r="E586" s="34">
        <v>1611899372</v>
      </c>
      <c r="F586" s="34">
        <v>2250939951</v>
      </c>
      <c r="G586" s="34">
        <v>3590293566</v>
      </c>
      <c r="H586" s="34">
        <v>1966376688</v>
      </c>
      <c r="I586" s="52">
        <f t="shared" si="35"/>
        <v>9419509577</v>
      </c>
      <c r="J586" s="51">
        <v>0</v>
      </c>
      <c r="K586" s="53">
        <f t="shared" si="36"/>
        <v>9419509577</v>
      </c>
      <c r="L586" s="34">
        <v>9601429</v>
      </c>
      <c r="M586" s="63" t="s">
        <v>129</v>
      </c>
      <c r="N586" t="s">
        <v>101</v>
      </c>
      <c r="O586" s="35" t="str">
        <f>IF([1]totrevprm!O587="","",[1]totrevprm!O587)</f>
        <v/>
      </c>
      <c r="T586" s="62"/>
      <c r="V586" s="35"/>
      <c r="W586" s="55"/>
      <c r="X586" s="55"/>
      <c r="Y586" s="55"/>
      <c r="Z586" s="55"/>
    </row>
    <row r="587" spans="1:26">
      <c r="A587" s="47" t="s">
        <v>31</v>
      </c>
      <c r="B587" s="48" t="s">
        <v>173</v>
      </c>
      <c r="C587" s="49"/>
      <c r="D587" s="50">
        <v>2014</v>
      </c>
      <c r="E587" s="34">
        <v>1601176315</v>
      </c>
      <c r="F587" s="34">
        <v>2246524232</v>
      </c>
      <c r="G587" s="34">
        <v>3280159250.6399999</v>
      </c>
      <c r="H587" s="34">
        <v>2266213798</v>
      </c>
      <c r="I587" s="52">
        <f t="shared" si="35"/>
        <v>9394073595.6399994</v>
      </c>
      <c r="J587" s="51">
        <v>0</v>
      </c>
      <c r="K587" s="53">
        <f t="shared" si="36"/>
        <v>9394073595.6399994</v>
      </c>
      <c r="L587" s="34">
        <v>73877458</v>
      </c>
      <c r="M587" s="63" t="s">
        <v>129</v>
      </c>
      <c r="N587" t="s">
        <v>101</v>
      </c>
      <c r="O587" s="35" t="str">
        <f>IF([1]totrevprm!O588="","",[1]totrevprm!O588)</f>
        <v/>
      </c>
      <c r="T587" s="62"/>
      <c r="V587" s="35"/>
      <c r="W587" s="55"/>
      <c r="X587" s="55"/>
      <c r="Y587" s="55"/>
      <c r="Z587" s="55"/>
    </row>
    <row r="588" spans="1:26">
      <c r="A588" s="47" t="s">
        <v>31</v>
      </c>
      <c r="B588" s="48" t="s">
        <v>173</v>
      </c>
      <c r="C588" s="49"/>
      <c r="D588" s="50">
        <v>2015</v>
      </c>
      <c r="E588" s="34">
        <v>1632403520</v>
      </c>
      <c r="F588" s="34">
        <v>2570165318</v>
      </c>
      <c r="G588" s="34">
        <v>3362859326</v>
      </c>
      <c r="H588" s="34">
        <v>2221043469</v>
      </c>
      <c r="I588" s="52">
        <f t="shared" si="35"/>
        <v>9786471633</v>
      </c>
      <c r="J588" s="51">
        <v>0</v>
      </c>
      <c r="K588" s="53">
        <f t="shared" si="36"/>
        <v>9786471633</v>
      </c>
      <c r="L588" s="34">
        <v>46784133</v>
      </c>
      <c r="M588" s="63" t="s">
        <v>129</v>
      </c>
      <c r="N588" t="s">
        <v>101</v>
      </c>
      <c r="O588" s="35" t="str">
        <f>IF([1]totrevprm!O589="","",[1]totrevprm!O589)</f>
        <v/>
      </c>
      <c r="P588" s="32">
        <v>225791641.03459328</v>
      </c>
      <c r="Q588" s="32">
        <v>199812663.23999998</v>
      </c>
      <c r="T588" s="62"/>
      <c r="V588" s="35"/>
      <c r="W588" s="55"/>
      <c r="X588" s="55"/>
      <c r="Y588" s="55"/>
      <c r="Z588" s="55"/>
    </row>
    <row r="589" spans="1:26">
      <c r="A589" s="47" t="s">
        <v>31</v>
      </c>
      <c r="B589" s="48" t="s">
        <v>173</v>
      </c>
      <c r="C589" s="49"/>
      <c r="D589" s="50">
        <v>2016</v>
      </c>
      <c r="E589" s="34">
        <v>1694707062</v>
      </c>
      <c r="F589" s="34">
        <v>2673052441</v>
      </c>
      <c r="G589" s="34">
        <v>3496214759</v>
      </c>
      <c r="H589" s="34">
        <v>5479493641</v>
      </c>
      <c r="I589" s="52">
        <f t="shared" si="35"/>
        <v>13343467903</v>
      </c>
      <c r="J589" s="51">
        <v>0</v>
      </c>
      <c r="K589" s="53">
        <f t="shared" si="36"/>
        <v>13343467903</v>
      </c>
      <c r="L589" s="34">
        <v>20723716</v>
      </c>
      <c r="M589" s="63" t="s">
        <v>129</v>
      </c>
      <c r="N589" t="s">
        <v>101</v>
      </c>
      <c r="O589" s="35" t="str">
        <f>IF([1]totrevprm!O590="","",[1]totrevprm!O590)</f>
        <v/>
      </c>
      <c r="P589" s="32">
        <v>230816990.83767453</v>
      </c>
      <c r="Q589" s="32">
        <v>204528195.90000001</v>
      </c>
      <c r="T589" s="62"/>
      <c r="V589" s="35"/>
      <c r="W589" s="55"/>
      <c r="X589" s="55"/>
      <c r="Y589" s="55"/>
      <c r="Z589" s="55"/>
    </row>
    <row r="590" spans="1:26">
      <c r="A590" s="47" t="s">
        <v>31</v>
      </c>
      <c r="B590" s="48" t="s">
        <v>173</v>
      </c>
      <c r="C590" s="49"/>
      <c r="D590" s="50">
        <v>2017</v>
      </c>
      <c r="E590" s="34">
        <v>1730961246</v>
      </c>
      <c r="F590" s="34">
        <v>2780429639</v>
      </c>
      <c r="G590" s="34">
        <v>3643736121.1199999</v>
      </c>
      <c r="H590" s="34">
        <v>5382533929</v>
      </c>
      <c r="I590" s="52">
        <f t="shared" si="35"/>
        <v>13537660935.119999</v>
      </c>
      <c r="J590" s="51">
        <v>0</v>
      </c>
      <c r="K590" s="53">
        <f t="shared" si="36"/>
        <v>13537660935.119999</v>
      </c>
      <c r="L590" s="57">
        <v>70200503</v>
      </c>
      <c r="M590" s="63" t="s">
        <v>129</v>
      </c>
      <c r="N590" t="s">
        <v>101</v>
      </c>
      <c r="O590" s="35" t="str">
        <f>IF([1]totrevprm!O591="","",[1]totrevprm!O591)</f>
        <v/>
      </c>
      <c r="P590" s="32">
        <v>242980873.55695802</v>
      </c>
      <c r="Q590" s="32">
        <v>200789666.23000002</v>
      </c>
      <c r="T590" s="62"/>
      <c r="V590" s="35"/>
      <c r="W590" s="55"/>
      <c r="X590" s="55"/>
      <c r="Y590" s="55"/>
      <c r="Z590" s="55"/>
    </row>
    <row r="591" spans="1:26">
      <c r="A591" s="47" t="s">
        <v>31</v>
      </c>
      <c r="B591" s="48" t="s">
        <v>173</v>
      </c>
      <c r="C591" s="49"/>
      <c r="D591" s="50">
        <v>2018</v>
      </c>
      <c r="E591" s="34">
        <v>1728813960</v>
      </c>
      <c r="F591" s="34">
        <v>3139732901</v>
      </c>
      <c r="G591" s="34">
        <v>4062514291.5599999</v>
      </c>
      <c r="H591" s="34">
        <v>1282390634</v>
      </c>
      <c r="I591" s="52">
        <f t="shared" si="35"/>
        <v>10213451786.559999</v>
      </c>
      <c r="J591" s="51">
        <v>0</v>
      </c>
      <c r="K591" s="53">
        <f t="shared" si="36"/>
        <v>10213451786.559999</v>
      </c>
      <c r="L591" s="57">
        <v>39816700</v>
      </c>
      <c r="M591" s="63" t="s">
        <v>129</v>
      </c>
      <c r="N591" t="s">
        <v>101</v>
      </c>
      <c r="O591" s="35" t="str">
        <f>IF([1]totrevprm!O592="","",[1]totrevprm!O592)</f>
        <v/>
      </c>
      <c r="P591" s="32">
        <v>246246769.37735811</v>
      </c>
      <c r="Q591" s="32">
        <v>191964275.92000002</v>
      </c>
      <c r="T591" s="62"/>
      <c r="V591" s="35"/>
      <c r="W591" s="55"/>
      <c r="X591" s="55"/>
      <c r="Y591" s="55"/>
      <c r="Z591" s="55"/>
    </row>
    <row r="592" spans="1:26">
      <c r="A592" s="47" t="s">
        <v>31</v>
      </c>
      <c r="B592" s="48" t="s">
        <v>173</v>
      </c>
      <c r="C592" s="49"/>
      <c r="D592" s="50">
        <v>2019</v>
      </c>
      <c r="E592" s="34">
        <v>1835908237</v>
      </c>
      <c r="F592" s="34">
        <v>4775342054</v>
      </c>
      <c r="G592" s="34">
        <v>4765334466.1027002</v>
      </c>
      <c r="H592" s="51">
        <v>-29503887</v>
      </c>
      <c r="I592" s="52">
        <f t="shared" si="35"/>
        <v>11347080870.102699</v>
      </c>
      <c r="J592" s="51">
        <v>0</v>
      </c>
      <c r="K592" s="53">
        <f t="shared" si="36"/>
        <v>11347080870.102699</v>
      </c>
      <c r="L592" s="57">
        <v>58489661</v>
      </c>
      <c r="M592" s="61" t="s">
        <v>141</v>
      </c>
      <c r="N592" t="s">
        <v>101</v>
      </c>
      <c r="O592" s="35" t="str">
        <f>IF([1]totrevprm!O593="","",[1]totrevprm!O593)</f>
        <v>Yes</v>
      </c>
      <c r="P592" s="32">
        <v>248330220.27182671</v>
      </c>
      <c r="Q592" s="32">
        <v>198831018.76999998</v>
      </c>
      <c r="T592" s="62"/>
      <c r="V592" s="35"/>
      <c r="W592" s="55"/>
      <c r="X592" s="55"/>
      <c r="Y592" s="55"/>
      <c r="Z592" s="55"/>
    </row>
    <row r="593" spans="1:26">
      <c r="A593" s="47" t="s">
        <v>31</v>
      </c>
      <c r="B593" s="48" t="s">
        <v>173</v>
      </c>
      <c r="C593" s="49"/>
      <c r="D593" s="50">
        <v>2020</v>
      </c>
      <c r="E593" s="34">
        <v>1856294656</v>
      </c>
      <c r="F593" s="34">
        <v>5295209182</v>
      </c>
      <c r="G593" s="34">
        <v>4757256826</v>
      </c>
      <c r="H593" s="34">
        <v>869798541</v>
      </c>
      <c r="I593" s="52">
        <f t="shared" si="35"/>
        <v>12778559205</v>
      </c>
      <c r="J593" s="51">
        <v>0</v>
      </c>
      <c r="K593" s="53">
        <f t="shared" si="36"/>
        <v>12778559205</v>
      </c>
      <c r="L593" s="57">
        <v>66385579</v>
      </c>
      <c r="M593" s="61" t="s">
        <v>131</v>
      </c>
      <c r="N593" t="s">
        <v>101</v>
      </c>
      <c r="O593" s="35" t="str">
        <f>IF([1]totrevprm!O594="","",[1]totrevprm!O594)</f>
        <v/>
      </c>
      <c r="P593" s="32">
        <v>251413500</v>
      </c>
      <c r="Q593" s="32">
        <v>195284130</v>
      </c>
      <c r="T593" s="62"/>
      <c r="V593" s="35"/>
      <c r="W593" s="55"/>
      <c r="X593" s="55"/>
      <c r="Y593" s="55"/>
      <c r="Z593" s="55"/>
    </row>
    <row r="594" spans="1:26">
      <c r="A594" s="47" t="s">
        <v>31</v>
      </c>
      <c r="B594" s="48" t="s">
        <v>173</v>
      </c>
      <c r="C594" s="49"/>
      <c r="D594" s="50">
        <v>2021</v>
      </c>
      <c r="E594" s="34">
        <v>1918155352</v>
      </c>
      <c r="F594" s="34">
        <v>4461918251</v>
      </c>
      <c r="G594" s="34">
        <v>4714343915</v>
      </c>
      <c r="H594" s="34">
        <v>80632821</v>
      </c>
      <c r="I594" s="52">
        <f t="shared" si="35"/>
        <v>11175050339</v>
      </c>
      <c r="J594" s="51">
        <v>0</v>
      </c>
      <c r="K594" s="53">
        <f t="shared" si="36"/>
        <v>11175050339</v>
      </c>
      <c r="L594" s="34">
        <v>0</v>
      </c>
      <c r="M594" s="61" t="s">
        <v>132</v>
      </c>
      <c r="N594" t="s">
        <v>101</v>
      </c>
      <c r="O594" s="35"/>
      <c r="P594" s="32">
        <v>239752054.59999999</v>
      </c>
      <c r="Q594" s="32">
        <v>200343767</v>
      </c>
      <c r="T594" s="62"/>
      <c r="V594" s="35"/>
      <c r="W594" s="55"/>
      <c r="X594" s="55"/>
      <c r="Y594" s="55"/>
      <c r="Z594" s="55"/>
    </row>
    <row r="595" spans="1:26">
      <c r="A595" s="47" t="s">
        <v>31</v>
      </c>
      <c r="B595" s="48" t="s">
        <v>173</v>
      </c>
      <c r="C595" s="49"/>
      <c r="D595" s="50">
        <v>2022</v>
      </c>
      <c r="E595" s="34">
        <v>1951313699</v>
      </c>
      <c r="F595" s="34">
        <v>4269286152</v>
      </c>
      <c r="G595" s="34">
        <v>4917621541</v>
      </c>
      <c r="H595" s="34">
        <v>85577083</v>
      </c>
      <c r="I595" s="52">
        <f t="shared" si="35"/>
        <v>11223798475</v>
      </c>
      <c r="J595" s="51">
        <v>0</v>
      </c>
      <c r="K595" s="53">
        <f t="shared" si="36"/>
        <v>11223798475</v>
      </c>
      <c r="L595" s="34">
        <v>0</v>
      </c>
      <c r="M595" s="61" t="s">
        <v>132</v>
      </c>
      <c r="O595" s="35"/>
      <c r="P595" s="57">
        <v>270936640</v>
      </c>
      <c r="Q595" s="57">
        <v>197732783</v>
      </c>
    </row>
    <row r="596" spans="1:26">
      <c r="A596" s="47" t="s">
        <v>31</v>
      </c>
      <c r="B596" s="48" t="s">
        <v>173</v>
      </c>
      <c r="C596" s="49"/>
      <c r="D596" s="50">
        <v>2023</v>
      </c>
      <c r="E596" s="34">
        <v>1919617401</v>
      </c>
      <c r="F596" s="34">
        <v>4434031509.8752003</v>
      </c>
      <c r="G596" s="34">
        <v>5048978684.6599998</v>
      </c>
      <c r="H596" s="34">
        <v>86060208</v>
      </c>
      <c r="I596" s="52">
        <f t="shared" si="35"/>
        <v>11488687803.5352</v>
      </c>
      <c r="J596" s="51">
        <v>0</v>
      </c>
      <c r="K596" s="53">
        <f t="shared" si="36"/>
        <v>11488687803.5352</v>
      </c>
      <c r="L596" s="34">
        <v>0</v>
      </c>
      <c r="M596" s="61" t="s">
        <v>132</v>
      </c>
      <c r="O596" s="35"/>
      <c r="P596" s="57">
        <v>283146936.48000002</v>
      </c>
      <c r="Q596" s="57">
        <v>197884853</v>
      </c>
    </row>
    <row r="597" spans="1:26">
      <c r="A597" s="47"/>
      <c r="B597" s="49"/>
      <c r="C597" s="49"/>
      <c r="E597" s="51"/>
      <c r="F597" s="51"/>
      <c r="G597" s="51"/>
      <c r="H597" s="51"/>
      <c r="I597" s="52"/>
      <c r="K597" s="53"/>
      <c r="L597" s="34"/>
      <c r="M597" s="63"/>
      <c r="O597" s="35"/>
    </row>
    <row r="598" spans="1:26">
      <c r="A598" s="47" t="s">
        <v>33</v>
      </c>
      <c r="B598" s="48" t="s">
        <v>176</v>
      </c>
      <c r="C598" s="49" t="s">
        <v>124</v>
      </c>
      <c r="D598" s="50">
        <v>1988</v>
      </c>
      <c r="E598" s="51">
        <v>639565767</v>
      </c>
      <c r="F598" s="51">
        <v>401514879</v>
      </c>
      <c r="G598" s="51">
        <v>974720100</v>
      </c>
      <c r="H598" s="51">
        <v>0</v>
      </c>
      <c r="I598" s="52">
        <f t="shared" si="35"/>
        <v>2015800746</v>
      </c>
      <c r="J598" s="51">
        <v>-273825</v>
      </c>
      <c r="K598" s="53">
        <f>SUM(I598:J598)</f>
        <v>2015526921</v>
      </c>
      <c r="L598" s="34">
        <v>0</v>
      </c>
      <c r="M598" s="63"/>
      <c r="O598" s="35" t="str">
        <f>IF([1]totrevprm!O599="","",[1]totrevprm!O599)</f>
        <v/>
      </c>
    </row>
    <row r="599" spans="1:26">
      <c r="A599" s="47" t="s">
        <v>33</v>
      </c>
      <c r="B599" s="48" t="s">
        <v>176</v>
      </c>
      <c r="C599" s="49" t="s">
        <v>125</v>
      </c>
      <c r="D599" s="50">
        <v>1989</v>
      </c>
      <c r="E599" s="51">
        <v>608814887</v>
      </c>
      <c r="F599" s="51">
        <v>430035831</v>
      </c>
      <c r="G599" s="51">
        <v>1076232589</v>
      </c>
      <c r="H599" s="51">
        <v>0</v>
      </c>
      <c r="I599" s="52">
        <f t="shared" si="35"/>
        <v>2115083307</v>
      </c>
      <c r="J599" s="51">
        <v>-4131851</v>
      </c>
      <c r="K599" s="53">
        <f t="shared" ref="K599:K633" si="37">SUM(I599:J599)</f>
        <v>2110951456</v>
      </c>
      <c r="L599" s="34">
        <v>0</v>
      </c>
      <c r="M599" s="63"/>
      <c r="O599" s="35" t="str">
        <f>IF([1]totrevprm!O600="","",[1]totrevprm!O600)</f>
        <v/>
      </c>
    </row>
    <row r="600" spans="1:26">
      <c r="A600" s="47" t="s">
        <v>33</v>
      </c>
      <c r="B600" s="48" t="s">
        <v>176</v>
      </c>
      <c r="C600" s="49" t="s">
        <v>125</v>
      </c>
      <c r="D600" s="50">
        <v>1990</v>
      </c>
      <c r="E600" s="51">
        <v>656398552</v>
      </c>
      <c r="F600" s="51">
        <v>499031760.88</v>
      </c>
      <c r="G600" s="51">
        <v>1216654689</v>
      </c>
      <c r="H600" s="51">
        <v>0</v>
      </c>
      <c r="I600" s="52">
        <f t="shared" si="35"/>
        <v>2372085001.8800001</v>
      </c>
      <c r="J600" s="51">
        <v>-4963318</v>
      </c>
      <c r="K600" s="53">
        <f t="shared" si="37"/>
        <v>2367121683.8800001</v>
      </c>
      <c r="L600" s="34">
        <v>0</v>
      </c>
      <c r="M600" s="63"/>
      <c r="O600" s="35" t="str">
        <f>IF([1]totrevprm!O601="","",[1]totrevprm!O601)</f>
        <v/>
      </c>
    </row>
    <row r="601" spans="1:26">
      <c r="A601" s="47" t="s">
        <v>33</v>
      </c>
      <c r="B601" s="48" t="s">
        <v>176</v>
      </c>
      <c r="C601" s="49" t="s">
        <v>125</v>
      </c>
      <c r="D601" s="50">
        <v>1991</v>
      </c>
      <c r="E601" s="51">
        <v>681053616</v>
      </c>
      <c r="F601" s="51">
        <v>455310657</v>
      </c>
      <c r="G601" s="51">
        <v>1268847560</v>
      </c>
      <c r="H601" s="51">
        <v>0</v>
      </c>
      <c r="I601" s="52">
        <f t="shared" si="35"/>
        <v>2405211833</v>
      </c>
      <c r="J601" s="51">
        <v>-111763</v>
      </c>
      <c r="K601" s="53">
        <f t="shared" si="37"/>
        <v>2405100070</v>
      </c>
      <c r="L601" s="34">
        <v>0</v>
      </c>
      <c r="M601" s="63"/>
      <c r="O601" s="35" t="str">
        <f>IF([1]totrevprm!O602="","",[1]totrevprm!O602)</f>
        <v/>
      </c>
    </row>
    <row r="602" spans="1:26">
      <c r="A602" s="47" t="s">
        <v>33</v>
      </c>
      <c r="B602" s="48" t="s">
        <v>176</v>
      </c>
      <c r="C602" s="49" t="s">
        <v>125</v>
      </c>
      <c r="D602" s="50">
        <v>1992</v>
      </c>
      <c r="E602" s="51">
        <v>763861799</v>
      </c>
      <c r="F602" s="51">
        <v>582216067.07999992</v>
      </c>
      <c r="G602" s="51">
        <v>1333789810</v>
      </c>
      <c r="H602" s="51">
        <v>0</v>
      </c>
      <c r="I602" s="52">
        <f t="shared" si="35"/>
        <v>2679867676.0799999</v>
      </c>
      <c r="J602" s="51">
        <v>-402571</v>
      </c>
      <c r="K602" s="53">
        <f t="shared" si="37"/>
        <v>2679465105.0799999</v>
      </c>
      <c r="L602" s="34">
        <v>0</v>
      </c>
      <c r="M602" s="63"/>
      <c r="O602" s="35" t="str">
        <f>IF([1]totrevprm!O603="","",[1]totrevprm!O603)</f>
        <v/>
      </c>
    </row>
    <row r="603" spans="1:26">
      <c r="A603" s="47" t="s">
        <v>33</v>
      </c>
      <c r="B603" s="48" t="s">
        <v>176</v>
      </c>
      <c r="C603" s="49" t="s">
        <v>125</v>
      </c>
      <c r="D603" s="50">
        <v>1993</v>
      </c>
      <c r="E603" s="51">
        <v>786765266</v>
      </c>
      <c r="F603" s="51">
        <v>515434776</v>
      </c>
      <c r="G603" s="51">
        <v>1404106568</v>
      </c>
      <c r="H603" s="51">
        <v>0</v>
      </c>
      <c r="I603" s="52">
        <f t="shared" si="35"/>
        <v>2706306610</v>
      </c>
      <c r="J603" s="51">
        <v>-1127924</v>
      </c>
      <c r="K603" s="53">
        <f t="shared" si="37"/>
        <v>2705178686</v>
      </c>
      <c r="L603" s="34">
        <v>0</v>
      </c>
      <c r="M603" s="63"/>
      <c r="O603" s="35" t="str">
        <f>IF([1]totrevprm!O604="","",[1]totrevprm!O604)</f>
        <v/>
      </c>
    </row>
    <row r="604" spans="1:26">
      <c r="A604" s="47" t="s">
        <v>33</v>
      </c>
      <c r="B604" s="48" t="s">
        <v>176</v>
      </c>
      <c r="C604" s="49" t="s">
        <v>125</v>
      </c>
      <c r="D604" s="50">
        <v>1994</v>
      </c>
      <c r="E604" s="51">
        <v>861400497</v>
      </c>
      <c r="F604" s="51">
        <v>552545906</v>
      </c>
      <c r="G604" s="51">
        <v>1444474497</v>
      </c>
      <c r="H604" s="51">
        <v>0</v>
      </c>
      <c r="I604" s="52">
        <f t="shared" si="35"/>
        <v>2858420900</v>
      </c>
      <c r="J604" s="51">
        <v>-2477372</v>
      </c>
      <c r="K604" s="53">
        <f t="shared" si="37"/>
        <v>2855943528</v>
      </c>
      <c r="L604" s="34">
        <v>0</v>
      </c>
      <c r="M604" s="63"/>
      <c r="O604" s="35" t="str">
        <f>IF([1]totrevprm!O605="","",[1]totrevprm!O605)</f>
        <v/>
      </c>
    </row>
    <row r="605" spans="1:26">
      <c r="A605" s="47" t="s">
        <v>33</v>
      </c>
      <c r="B605" s="48" t="s">
        <v>176</v>
      </c>
      <c r="C605" s="49" t="s">
        <v>125</v>
      </c>
      <c r="D605" s="50">
        <v>1995</v>
      </c>
      <c r="E605" s="51">
        <v>843021220</v>
      </c>
      <c r="F605" s="51">
        <v>569854074</v>
      </c>
      <c r="G605" s="51">
        <v>1444104643</v>
      </c>
      <c r="H605" s="51">
        <v>0</v>
      </c>
      <c r="I605" s="52">
        <f t="shared" si="35"/>
        <v>2856979937</v>
      </c>
      <c r="J605" s="51">
        <v>-45949</v>
      </c>
      <c r="K605" s="53">
        <f t="shared" si="37"/>
        <v>2856933988</v>
      </c>
      <c r="L605" s="34">
        <v>0</v>
      </c>
      <c r="M605" s="63"/>
      <c r="O605" s="35" t="str">
        <f>IF([1]totrevprm!O606="","",[1]totrevprm!O606)</f>
        <v/>
      </c>
    </row>
    <row r="606" spans="1:26">
      <c r="A606" s="47" t="s">
        <v>33</v>
      </c>
      <c r="B606" s="48" t="s">
        <v>176</v>
      </c>
      <c r="C606" s="49" t="s">
        <v>125</v>
      </c>
      <c r="D606" s="50">
        <v>1996</v>
      </c>
      <c r="E606" s="51">
        <v>853764235</v>
      </c>
      <c r="F606" s="51">
        <v>462524491</v>
      </c>
      <c r="G606" s="51">
        <v>1418049665</v>
      </c>
      <c r="H606" s="51">
        <v>0</v>
      </c>
      <c r="I606" s="52">
        <f t="shared" si="35"/>
        <v>2734338391</v>
      </c>
      <c r="J606" s="51">
        <v>-21</v>
      </c>
      <c r="K606" s="53">
        <f t="shared" si="37"/>
        <v>2734338370</v>
      </c>
      <c r="L606" s="34">
        <v>0</v>
      </c>
      <c r="M606" s="63"/>
      <c r="O606" s="35" t="str">
        <f>IF([1]totrevprm!O607="","",[1]totrevprm!O607)</f>
        <v/>
      </c>
    </row>
    <row r="607" spans="1:26">
      <c r="A607" s="47" t="s">
        <v>33</v>
      </c>
      <c r="B607" s="48" t="s">
        <v>176</v>
      </c>
      <c r="C607" s="49" t="s">
        <v>125</v>
      </c>
      <c r="D607" s="50">
        <v>1997</v>
      </c>
      <c r="E607" s="51">
        <v>795285017</v>
      </c>
      <c r="F607" s="51">
        <v>540931940</v>
      </c>
      <c r="G607" s="51">
        <v>1429894102</v>
      </c>
      <c r="H607" s="51">
        <v>0</v>
      </c>
      <c r="I607" s="52">
        <f t="shared" si="35"/>
        <v>2766111059</v>
      </c>
      <c r="J607" s="51">
        <v>-318606</v>
      </c>
      <c r="K607" s="53">
        <f t="shared" si="37"/>
        <v>2765792453</v>
      </c>
      <c r="L607" s="34">
        <v>0</v>
      </c>
      <c r="M607" s="63"/>
      <c r="O607" s="35" t="str">
        <f>IF([1]totrevprm!O608="","",[1]totrevprm!O608)</f>
        <v/>
      </c>
    </row>
    <row r="608" spans="1:26">
      <c r="A608" s="47" t="s">
        <v>33</v>
      </c>
      <c r="B608" s="48" t="s">
        <v>176</v>
      </c>
      <c r="C608" s="49" t="s">
        <v>125</v>
      </c>
      <c r="D608" s="50">
        <v>1998</v>
      </c>
      <c r="E608" s="51">
        <v>819132462</v>
      </c>
      <c r="F608" s="51">
        <v>473659037</v>
      </c>
      <c r="G608" s="51">
        <v>1539514398</v>
      </c>
      <c r="H608" s="51">
        <v>0</v>
      </c>
      <c r="I608" s="52">
        <f t="shared" si="35"/>
        <v>2832305897</v>
      </c>
      <c r="J608" s="51">
        <v>-5025050</v>
      </c>
      <c r="K608" s="53">
        <f t="shared" si="37"/>
        <v>2827280847</v>
      </c>
      <c r="L608" s="34">
        <v>0</v>
      </c>
      <c r="M608" s="63"/>
      <c r="O608" s="35" t="str">
        <f>IF([1]totrevprm!O609="","",[1]totrevprm!O609)</f>
        <v/>
      </c>
    </row>
    <row r="609" spans="1:26">
      <c r="A609" s="47" t="s">
        <v>33</v>
      </c>
      <c r="B609" s="48" t="s">
        <v>176</v>
      </c>
      <c r="C609" s="49" t="s">
        <v>125</v>
      </c>
      <c r="D609" s="50">
        <v>1999</v>
      </c>
      <c r="E609" s="51">
        <v>795058466</v>
      </c>
      <c r="F609" s="51">
        <v>1349430275</v>
      </c>
      <c r="G609" s="51">
        <v>1629391488</v>
      </c>
      <c r="H609" s="51">
        <v>0</v>
      </c>
      <c r="I609" s="52">
        <f t="shared" si="35"/>
        <v>3773880229</v>
      </c>
      <c r="J609" s="51">
        <v>-226</v>
      </c>
      <c r="K609" s="53">
        <f t="shared" si="37"/>
        <v>3773880003</v>
      </c>
      <c r="L609" s="34">
        <v>0</v>
      </c>
      <c r="M609" s="63"/>
      <c r="O609" s="35" t="str">
        <f>IF([1]totrevprm!O610="","",[1]totrevprm!O610)</f>
        <v/>
      </c>
    </row>
    <row r="610" spans="1:26">
      <c r="A610" s="47" t="s">
        <v>33</v>
      </c>
      <c r="B610" s="48" t="s">
        <v>176</v>
      </c>
      <c r="C610" s="49" t="s">
        <v>125</v>
      </c>
      <c r="D610" s="50">
        <v>2000</v>
      </c>
      <c r="E610" s="51">
        <v>812902299</v>
      </c>
      <c r="F610" s="51">
        <v>935686521</v>
      </c>
      <c r="G610" s="51">
        <v>1705618511</v>
      </c>
      <c r="H610" s="51">
        <v>0</v>
      </c>
      <c r="I610" s="52">
        <f t="shared" si="35"/>
        <v>3454207331</v>
      </c>
      <c r="J610" s="51">
        <v>-1236523</v>
      </c>
      <c r="K610" s="53">
        <f t="shared" si="37"/>
        <v>3452970808</v>
      </c>
      <c r="L610" s="34">
        <v>0</v>
      </c>
      <c r="M610" s="63"/>
      <c r="O610" s="35" t="str">
        <f>IF([1]totrevprm!O611="","",[1]totrevprm!O611)</f>
        <v/>
      </c>
      <c r="V610" s="35" t="s">
        <v>176</v>
      </c>
      <c r="W610" s="55">
        <v>835249</v>
      </c>
      <c r="X610" s="55">
        <v>1834300</v>
      </c>
      <c r="Y610" s="55">
        <v>11539564</v>
      </c>
      <c r="Z610" s="55">
        <v>0</v>
      </c>
    </row>
    <row r="611" spans="1:26">
      <c r="A611" s="47" t="s">
        <v>33</v>
      </c>
      <c r="B611" s="48" t="s">
        <v>176</v>
      </c>
      <c r="C611" s="49" t="s">
        <v>125</v>
      </c>
      <c r="D611" s="50">
        <v>2001</v>
      </c>
      <c r="E611" s="51">
        <v>859584486</v>
      </c>
      <c r="F611" s="51">
        <v>948024058</v>
      </c>
      <c r="G611" s="51">
        <v>1896700056</v>
      </c>
      <c r="H611" s="51">
        <v>0</v>
      </c>
      <c r="I611" s="52">
        <f t="shared" si="35"/>
        <v>3704308600</v>
      </c>
      <c r="J611" s="51">
        <v>-104665</v>
      </c>
      <c r="K611" s="53">
        <f t="shared" si="37"/>
        <v>3704203935</v>
      </c>
      <c r="L611" s="34">
        <v>0</v>
      </c>
      <c r="M611" s="63"/>
      <c r="O611" s="35" t="str">
        <f>IF([1]totrevprm!O612="","",[1]totrevprm!O612)</f>
        <v/>
      </c>
      <c r="V611" s="35"/>
      <c r="W611" s="55"/>
      <c r="X611" s="55"/>
      <c r="Y611" s="55"/>
      <c r="Z611" s="55"/>
    </row>
    <row r="612" spans="1:26">
      <c r="A612" s="47" t="s">
        <v>33</v>
      </c>
      <c r="B612" s="48" t="s">
        <v>176</v>
      </c>
      <c r="C612" s="49" t="s">
        <v>125</v>
      </c>
      <c r="D612" s="50">
        <v>2002</v>
      </c>
      <c r="E612" s="51">
        <v>831889443</v>
      </c>
      <c r="F612" s="51">
        <v>1294896420</v>
      </c>
      <c r="G612" s="51">
        <v>2119794524</v>
      </c>
      <c r="H612" s="51">
        <v>0</v>
      </c>
      <c r="I612" s="52">
        <f t="shared" si="35"/>
        <v>4246580387</v>
      </c>
      <c r="J612" s="51">
        <v>-156</v>
      </c>
      <c r="K612" s="53">
        <f t="shared" si="37"/>
        <v>4246580231</v>
      </c>
      <c r="L612" s="34">
        <v>0</v>
      </c>
      <c r="M612" s="63"/>
      <c r="O612" s="35" t="str">
        <f>IF([1]totrevprm!O613="","",[1]totrevprm!O613)</f>
        <v/>
      </c>
      <c r="V612" s="35"/>
      <c r="W612" s="55"/>
      <c r="X612" s="55"/>
      <c r="Y612" s="55"/>
      <c r="Z612" s="55"/>
    </row>
    <row r="613" spans="1:26">
      <c r="A613" s="47" t="s">
        <v>33</v>
      </c>
      <c r="B613" s="48" t="s">
        <v>176</v>
      </c>
      <c r="C613" s="49" t="s">
        <v>125</v>
      </c>
      <c r="D613" s="50">
        <v>2003</v>
      </c>
      <c r="E613" s="56">
        <v>932087251</v>
      </c>
      <c r="F613" s="56">
        <v>1119181316</v>
      </c>
      <c r="G613" s="56">
        <v>2328435351</v>
      </c>
      <c r="H613" s="51">
        <v>0</v>
      </c>
      <c r="I613" s="52">
        <f t="shared" si="35"/>
        <v>4379703918</v>
      </c>
      <c r="J613" s="51">
        <v>-98050</v>
      </c>
      <c r="K613" s="53">
        <f t="shared" si="37"/>
        <v>4379605868</v>
      </c>
      <c r="L613" s="34">
        <v>0</v>
      </c>
      <c r="M613" s="63"/>
      <c r="O613" s="35" t="str">
        <f>IF([1]totrevprm!O614="","",[1]totrevprm!O614)</f>
        <v/>
      </c>
      <c r="V613" s="35"/>
      <c r="W613" s="55"/>
      <c r="X613" s="55"/>
      <c r="Y613" s="55"/>
      <c r="Z613" s="55"/>
    </row>
    <row r="614" spans="1:26">
      <c r="A614" s="47" t="s">
        <v>33</v>
      </c>
      <c r="B614" s="48" t="s">
        <v>176</v>
      </c>
      <c r="C614" s="49" t="s">
        <v>125</v>
      </c>
      <c r="D614" s="50">
        <v>2004</v>
      </c>
      <c r="E614" s="56">
        <v>953944326</v>
      </c>
      <c r="F614" s="56">
        <v>1003319291</v>
      </c>
      <c r="G614" s="56">
        <v>2456484648</v>
      </c>
      <c r="H614" s="51">
        <v>0</v>
      </c>
      <c r="I614" s="52">
        <f t="shared" si="35"/>
        <v>4413748265</v>
      </c>
      <c r="J614" s="51">
        <v>-2517477</v>
      </c>
      <c r="K614" s="53">
        <f t="shared" si="37"/>
        <v>4411230788</v>
      </c>
      <c r="L614" s="34">
        <v>0</v>
      </c>
      <c r="M614" s="63"/>
      <c r="O614" s="35" t="str">
        <f>IF([1]totrevprm!O615="","",[1]totrevprm!O615)</f>
        <v/>
      </c>
      <c r="V614" s="35"/>
      <c r="W614" s="55"/>
      <c r="X614" s="55"/>
      <c r="Y614" s="55"/>
      <c r="Z614" s="55"/>
    </row>
    <row r="615" spans="1:26">
      <c r="A615" s="47" t="s">
        <v>33</v>
      </c>
      <c r="B615" s="48" t="s">
        <v>176</v>
      </c>
      <c r="C615" s="49"/>
      <c r="D615" s="50">
        <v>2005</v>
      </c>
      <c r="E615" s="56">
        <v>976273182</v>
      </c>
      <c r="F615" s="56">
        <v>934981821</v>
      </c>
      <c r="G615" s="56">
        <v>2565149780.79</v>
      </c>
      <c r="H615" s="51">
        <v>0</v>
      </c>
      <c r="I615" s="52">
        <f t="shared" si="35"/>
        <v>4476404783.79</v>
      </c>
      <c r="J615" s="51">
        <v>-35580</v>
      </c>
      <c r="K615" s="53">
        <f t="shared" si="37"/>
        <v>4476369203.79</v>
      </c>
      <c r="L615" s="34">
        <v>0</v>
      </c>
      <c r="M615" s="63"/>
      <c r="O615" s="35" t="str">
        <f>IF([1]totrevprm!O616="","",[1]totrevprm!O616)</f>
        <v/>
      </c>
      <c r="V615" s="35"/>
      <c r="W615" s="55"/>
      <c r="X615" s="55"/>
      <c r="Y615" s="55"/>
      <c r="Z615" s="55"/>
    </row>
    <row r="616" spans="1:26">
      <c r="A616" s="47" t="s">
        <v>33</v>
      </c>
      <c r="B616" s="48" t="s">
        <v>176</v>
      </c>
      <c r="C616" s="49"/>
      <c r="D616" s="50">
        <v>2006</v>
      </c>
      <c r="E616" s="34">
        <v>1029692256</v>
      </c>
      <c r="F616" s="34">
        <v>933738653</v>
      </c>
      <c r="G616" s="34">
        <v>2841018009</v>
      </c>
      <c r="H616" s="51">
        <v>0</v>
      </c>
      <c r="I616" s="52">
        <f t="shared" si="35"/>
        <v>4804448918</v>
      </c>
      <c r="J616" s="51">
        <v>-1274396</v>
      </c>
      <c r="K616" s="53">
        <f t="shared" si="37"/>
        <v>4803174522</v>
      </c>
      <c r="L616" s="34">
        <v>0</v>
      </c>
      <c r="M616" s="63"/>
      <c r="O616" s="35" t="str">
        <f>IF([1]totrevprm!O617="","",[1]totrevprm!O617)</f>
        <v/>
      </c>
      <c r="V616" s="35"/>
      <c r="W616" s="55"/>
      <c r="X616" s="55"/>
      <c r="Y616" s="55"/>
      <c r="Z616" s="55"/>
    </row>
    <row r="617" spans="1:26">
      <c r="A617" s="47" t="s">
        <v>33</v>
      </c>
      <c r="B617" s="48" t="s">
        <v>176</v>
      </c>
      <c r="C617" s="49"/>
      <c r="D617" s="50">
        <v>2007</v>
      </c>
      <c r="E617" s="34">
        <v>1047567830</v>
      </c>
      <c r="F617" s="34">
        <v>1364592010</v>
      </c>
      <c r="G617" s="34">
        <v>2984075561</v>
      </c>
      <c r="H617" s="34">
        <v>0</v>
      </c>
      <c r="I617" s="52">
        <f t="shared" si="35"/>
        <v>5396235401</v>
      </c>
      <c r="J617" s="51">
        <v>-153117</v>
      </c>
      <c r="K617" s="53">
        <f t="shared" si="37"/>
        <v>5396082284</v>
      </c>
      <c r="L617" s="34">
        <v>0</v>
      </c>
      <c r="M617" s="63"/>
      <c r="O617" s="35" t="str">
        <f>IF([1]totrevprm!O618="","",[1]totrevprm!O618)</f>
        <v/>
      </c>
      <c r="V617" s="35"/>
      <c r="W617" s="55"/>
      <c r="X617" s="55"/>
      <c r="Y617" s="55"/>
      <c r="Z617" s="55"/>
    </row>
    <row r="618" spans="1:26">
      <c r="A618" s="47" t="s">
        <v>33</v>
      </c>
      <c r="B618" s="48" t="s">
        <v>176</v>
      </c>
      <c r="C618" s="49"/>
      <c r="D618" s="50">
        <v>2008</v>
      </c>
      <c r="E618" s="34">
        <v>1043494903</v>
      </c>
      <c r="F618" s="34">
        <v>1449898398</v>
      </c>
      <c r="G618" s="34">
        <v>3128095209</v>
      </c>
      <c r="H618" s="34">
        <v>0</v>
      </c>
      <c r="I618" s="52">
        <f t="shared" si="35"/>
        <v>5621488510</v>
      </c>
      <c r="J618" s="51">
        <v>-16984</v>
      </c>
      <c r="K618" s="53">
        <f t="shared" si="37"/>
        <v>5621471526</v>
      </c>
      <c r="L618" s="34">
        <v>0</v>
      </c>
      <c r="M618" s="63"/>
      <c r="O618" s="35" t="str">
        <f>IF([1]totrevprm!O619="","",[1]totrevprm!O619)</f>
        <v/>
      </c>
      <c r="V618" s="35"/>
      <c r="W618" s="55"/>
      <c r="X618" s="55"/>
      <c r="Y618" s="55"/>
      <c r="Z618" s="55"/>
    </row>
    <row r="619" spans="1:26">
      <c r="A619" s="47" t="s">
        <v>33</v>
      </c>
      <c r="B619" s="48" t="s">
        <v>176</v>
      </c>
      <c r="C619" s="49"/>
      <c r="D619" s="50">
        <v>2009</v>
      </c>
      <c r="E619" s="34">
        <v>1135565677</v>
      </c>
      <c r="F619" s="34">
        <v>1391617049</v>
      </c>
      <c r="G619" s="34">
        <v>3362138626</v>
      </c>
      <c r="H619" s="34">
        <v>0</v>
      </c>
      <c r="I619" s="52">
        <f t="shared" si="35"/>
        <v>5889321352</v>
      </c>
      <c r="J619" s="51">
        <v>-8456</v>
      </c>
      <c r="K619" s="53">
        <f t="shared" si="37"/>
        <v>5889312896</v>
      </c>
      <c r="L619" s="34">
        <v>0</v>
      </c>
      <c r="M619" s="63"/>
      <c r="O619" s="35" t="str">
        <f>IF([1]totrevprm!O620="","",[1]totrevprm!O620)</f>
        <v/>
      </c>
      <c r="V619" s="35"/>
      <c r="W619" s="55"/>
      <c r="X619" s="55"/>
      <c r="Y619" s="55"/>
      <c r="Z619" s="55"/>
    </row>
    <row r="620" spans="1:26">
      <c r="A620" s="47" t="s">
        <v>33</v>
      </c>
      <c r="B620" s="48" t="s">
        <v>176</v>
      </c>
      <c r="C620" s="49"/>
      <c r="D620" s="50">
        <v>2010</v>
      </c>
      <c r="E620" s="34">
        <v>1150998442</v>
      </c>
      <c r="F620" s="34">
        <v>1365534348</v>
      </c>
      <c r="G620" s="34">
        <v>3442502907</v>
      </c>
      <c r="H620" s="34">
        <v>0</v>
      </c>
      <c r="I620" s="52">
        <f t="shared" ref="I620:I670" si="38">SUM(E620:H620)</f>
        <v>5959035697</v>
      </c>
      <c r="J620" s="51">
        <v>-7833</v>
      </c>
      <c r="K620" s="53">
        <f t="shared" si="37"/>
        <v>5959027864</v>
      </c>
      <c r="L620" s="34">
        <v>0</v>
      </c>
      <c r="M620" s="63"/>
      <c r="O620" s="35" t="str">
        <f>IF([1]totrevprm!O621="","",[1]totrevprm!O621)</f>
        <v/>
      </c>
      <c r="V620" s="35"/>
      <c r="W620" s="55"/>
      <c r="X620" s="55"/>
      <c r="Y620" s="55"/>
      <c r="Z620" s="55"/>
    </row>
    <row r="621" spans="1:26">
      <c r="A621" s="47" t="s">
        <v>33</v>
      </c>
      <c r="B621" s="48" t="s">
        <v>176</v>
      </c>
      <c r="C621" s="49"/>
      <c r="D621" s="50">
        <v>2011</v>
      </c>
      <c r="E621" s="34">
        <v>1228722059</v>
      </c>
      <c r="F621" s="34">
        <v>1360960701</v>
      </c>
      <c r="G621" s="34">
        <v>3403686174.5500002</v>
      </c>
      <c r="H621" s="34">
        <v>0</v>
      </c>
      <c r="I621" s="52">
        <f t="shared" si="38"/>
        <v>5993368934.5500002</v>
      </c>
      <c r="J621" s="51">
        <v>-25756</v>
      </c>
      <c r="K621" s="53">
        <f t="shared" si="37"/>
        <v>5993343178.5500002</v>
      </c>
      <c r="L621" s="34">
        <v>0</v>
      </c>
      <c r="M621" s="63"/>
      <c r="O621" s="35" t="str">
        <f>IF([1]totrevprm!O622="","",[1]totrevprm!O622)</f>
        <v/>
      </c>
      <c r="V621" s="35"/>
      <c r="W621" s="55"/>
      <c r="X621" s="55"/>
      <c r="Y621" s="55"/>
      <c r="Z621" s="55"/>
    </row>
    <row r="622" spans="1:26">
      <c r="A622" s="47" t="s">
        <v>33</v>
      </c>
      <c r="B622" s="48" t="s">
        <v>176</v>
      </c>
      <c r="C622" s="49"/>
      <c r="D622" s="50">
        <v>2012</v>
      </c>
      <c r="E622" s="34">
        <v>1259867856</v>
      </c>
      <c r="F622" s="34">
        <v>1446360585</v>
      </c>
      <c r="G622" s="34">
        <v>3426986109</v>
      </c>
      <c r="H622" s="34">
        <v>0</v>
      </c>
      <c r="I622" s="52">
        <f t="shared" si="38"/>
        <v>6133214550</v>
      </c>
      <c r="J622" s="51">
        <v>-18102</v>
      </c>
      <c r="K622" s="53">
        <f t="shared" si="37"/>
        <v>6133196448</v>
      </c>
      <c r="L622" s="34">
        <v>0</v>
      </c>
      <c r="M622" s="63"/>
      <c r="O622" s="35" t="str">
        <f>IF([1]totrevprm!O623="","",[1]totrevprm!O623)</f>
        <v/>
      </c>
      <c r="V622" s="35"/>
      <c r="W622" s="55"/>
      <c r="X622" s="55"/>
      <c r="Y622" s="55"/>
      <c r="Z622" s="55"/>
    </row>
    <row r="623" spans="1:26">
      <c r="A623" s="47" t="s">
        <v>33</v>
      </c>
      <c r="B623" s="48" t="s">
        <v>176</v>
      </c>
      <c r="C623" s="49"/>
      <c r="D623" s="50">
        <v>2013</v>
      </c>
      <c r="E623" s="34">
        <v>1248090426</v>
      </c>
      <c r="F623" s="34">
        <v>1388478638</v>
      </c>
      <c r="G623" s="34">
        <v>3325564629</v>
      </c>
      <c r="H623" s="34">
        <v>0</v>
      </c>
      <c r="I623" s="52">
        <f t="shared" si="38"/>
        <v>5962133693</v>
      </c>
      <c r="J623" s="51">
        <v>-89628</v>
      </c>
      <c r="K623" s="53">
        <f t="shared" si="37"/>
        <v>5962044065</v>
      </c>
      <c r="L623" s="34">
        <v>0</v>
      </c>
      <c r="M623" s="63"/>
      <c r="O623" s="35" t="str">
        <f>IF([1]totrevprm!O624="","",[1]totrevprm!O624)</f>
        <v/>
      </c>
      <c r="V623" s="35"/>
      <c r="W623" s="55"/>
      <c r="X623" s="55"/>
      <c r="Y623" s="55"/>
      <c r="Z623" s="55"/>
    </row>
    <row r="624" spans="1:26">
      <c r="A624" s="47" t="s">
        <v>33</v>
      </c>
      <c r="B624" s="48" t="s">
        <v>176</v>
      </c>
      <c r="C624" s="49"/>
      <c r="D624" s="50">
        <v>2014</v>
      </c>
      <c r="E624" s="34">
        <v>1277538319</v>
      </c>
      <c r="F624" s="34">
        <v>1423705412</v>
      </c>
      <c r="G624" s="34">
        <v>3164031832.5900002</v>
      </c>
      <c r="H624" s="34">
        <v>0</v>
      </c>
      <c r="I624" s="52">
        <f t="shared" si="38"/>
        <v>5865275563.5900002</v>
      </c>
      <c r="J624" s="51">
        <v>-2840</v>
      </c>
      <c r="K624" s="53">
        <f t="shared" si="37"/>
        <v>5865272723.5900002</v>
      </c>
      <c r="L624" s="34">
        <v>0</v>
      </c>
      <c r="M624" s="63"/>
      <c r="O624" s="35" t="str">
        <f>IF([1]totrevprm!O625="","",[1]totrevprm!O625)</f>
        <v/>
      </c>
      <c r="V624" s="35"/>
      <c r="W624" s="55"/>
      <c r="X624" s="55"/>
      <c r="Y624" s="55"/>
      <c r="Z624" s="55"/>
    </row>
    <row r="625" spans="1:26">
      <c r="A625" s="47" t="s">
        <v>33</v>
      </c>
      <c r="B625" s="48" t="s">
        <v>176</v>
      </c>
      <c r="C625" s="49"/>
      <c r="D625" s="50">
        <v>2015</v>
      </c>
      <c r="E625" s="34">
        <v>1384570264</v>
      </c>
      <c r="F625" s="34">
        <v>1867309307</v>
      </c>
      <c r="G625" s="34">
        <v>3258832099</v>
      </c>
      <c r="H625" s="34">
        <v>0</v>
      </c>
      <c r="I625" s="52">
        <f t="shared" si="38"/>
        <v>6510711670</v>
      </c>
      <c r="J625" s="51">
        <v>-3000</v>
      </c>
      <c r="K625" s="53">
        <f t="shared" si="37"/>
        <v>6510708670</v>
      </c>
      <c r="L625" s="34">
        <v>0</v>
      </c>
      <c r="M625" s="63"/>
      <c r="O625" s="35" t="str">
        <f>IF([1]totrevprm!O626="","",[1]totrevprm!O626)</f>
        <v/>
      </c>
      <c r="P625" s="32">
        <v>187396646.74108458</v>
      </c>
      <c r="Q625" s="32">
        <v>135946179.33000001</v>
      </c>
      <c r="V625" s="35"/>
      <c r="W625" s="55"/>
      <c r="X625" s="55"/>
      <c r="Y625" s="55"/>
      <c r="Z625" s="55"/>
    </row>
    <row r="626" spans="1:26">
      <c r="A626" s="47" t="s">
        <v>33</v>
      </c>
      <c r="B626" s="48" t="s">
        <v>176</v>
      </c>
      <c r="C626" s="49"/>
      <c r="D626" s="50">
        <v>2016</v>
      </c>
      <c r="E626" s="34">
        <v>1357444995</v>
      </c>
      <c r="F626" s="34">
        <v>1619161001</v>
      </c>
      <c r="G626" s="34">
        <v>3117655198</v>
      </c>
      <c r="H626" s="34">
        <v>0</v>
      </c>
      <c r="I626" s="52">
        <f t="shared" si="38"/>
        <v>6094261194</v>
      </c>
      <c r="J626" s="51">
        <v>-587329</v>
      </c>
      <c r="K626" s="53">
        <f t="shared" si="37"/>
        <v>6093673865</v>
      </c>
      <c r="L626" s="34">
        <v>0</v>
      </c>
      <c r="M626" s="63"/>
      <c r="O626" s="35" t="str">
        <f>IF([1]totrevprm!O627="","",[1]totrevprm!O627)</f>
        <v/>
      </c>
      <c r="P626" s="32">
        <v>193858212.94763941</v>
      </c>
      <c r="Q626" s="32">
        <v>135058408.97</v>
      </c>
      <c r="V626" s="35"/>
      <c r="W626" s="55"/>
      <c r="X626" s="55"/>
      <c r="Y626" s="55"/>
      <c r="Z626" s="55"/>
    </row>
    <row r="627" spans="1:26">
      <c r="A627" s="47" t="s">
        <v>33</v>
      </c>
      <c r="B627" s="48" t="s">
        <v>176</v>
      </c>
      <c r="C627" s="49"/>
      <c r="D627" s="50">
        <v>2017</v>
      </c>
      <c r="E627" s="34">
        <v>1341662334</v>
      </c>
      <c r="F627" s="34">
        <v>1639192301</v>
      </c>
      <c r="G627" s="34">
        <v>3151255024.46</v>
      </c>
      <c r="H627" s="34">
        <v>0</v>
      </c>
      <c r="I627" s="52">
        <f t="shared" si="38"/>
        <v>6132109659.46</v>
      </c>
      <c r="J627" s="51">
        <v>-9527</v>
      </c>
      <c r="K627" s="53">
        <f t="shared" si="37"/>
        <v>6132100132.46</v>
      </c>
      <c r="L627" s="34">
        <v>0</v>
      </c>
      <c r="M627" s="63"/>
      <c r="O627" s="35" t="str">
        <f>IF([1]totrevprm!O628="","",[1]totrevprm!O628)</f>
        <v/>
      </c>
      <c r="P627" s="32">
        <v>200195375.4844293</v>
      </c>
      <c r="Q627" s="32">
        <v>131917633.58</v>
      </c>
      <c r="V627" s="35"/>
      <c r="W627" s="55"/>
      <c r="X627" s="55"/>
      <c r="Y627" s="55"/>
      <c r="Z627" s="55"/>
    </row>
    <row r="628" spans="1:26">
      <c r="A628" s="47" t="s">
        <v>33</v>
      </c>
      <c r="B628" s="48" t="s">
        <v>176</v>
      </c>
      <c r="C628" s="49"/>
      <c r="D628" s="50">
        <v>2018</v>
      </c>
      <c r="E628" s="34">
        <v>1339302234</v>
      </c>
      <c r="F628" s="34">
        <v>1816607134</v>
      </c>
      <c r="G628" s="34">
        <v>3720087694.1300001</v>
      </c>
      <c r="H628" s="34">
        <v>0</v>
      </c>
      <c r="I628" s="52">
        <f t="shared" si="38"/>
        <v>6875997062.1300001</v>
      </c>
      <c r="J628" s="51">
        <v>-188</v>
      </c>
      <c r="K628" s="53">
        <f t="shared" si="37"/>
        <v>6875996874.1300001</v>
      </c>
      <c r="L628" s="57">
        <v>0</v>
      </c>
      <c r="M628" s="63"/>
      <c r="O628" s="35" t="str">
        <f>IF([1]totrevprm!O629="","",[1]totrevprm!O629)</f>
        <v/>
      </c>
      <c r="P628" s="32">
        <v>203822190.5775454</v>
      </c>
      <c r="Q628" s="32">
        <v>129624353.33761418</v>
      </c>
      <c r="V628" s="35"/>
      <c r="W628" s="55"/>
      <c r="X628" s="55"/>
      <c r="Y628" s="55"/>
      <c r="Z628" s="55"/>
    </row>
    <row r="629" spans="1:26">
      <c r="A629" s="47" t="s">
        <v>33</v>
      </c>
      <c r="B629" s="48" t="s">
        <v>176</v>
      </c>
      <c r="C629" s="49"/>
      <c r="D629" s="50">
        <v>2019</v>
      </c>
      <c r="E629" s="34">
        <v>1370072952</v>
      </c>
      <c r="F629" s="34">
        <v>2029851023</v>
      </c>
      <c r="G629" s="34">
        <v>3798956168.4075999</v>
      </c>
      <c r="H629" s="34">
        <v>0</v>
      </c>
      <c r="I629" s="52">
        <f t="shared" si="38"/>
        <v>7198880143.4076004</v>
      </c>
      <c r="J629" s="51">
        <v>-16861531</v>
      </c>
      <c r="K629" s="53">
        <f t="shared" si="37"/>
        <v>7182018612.4076004</v>
      </c>
      <c r="L629" s="57">
        <v>0</v>
      </c>
      <c r="M629" s="63"/>
      <c r="O629" s="35" t="str">
        <f>IF([1]totrevprm!O630="","",[1]totrevprm!O630)</f>
        <v/>
      </c>
      <c r="P629" s="32">
        <v>212516674.53672904</v>
      </c>
      <c r="Q629" s="32">
        <v>130292756.27405508</v>
      </c>
      <c r="V629" s="35"/>
      <c r="W629" s="55"/>
      <c r="X629" s="55"/>
      <c r="Y629" s="55"/>
      <c r="Z629" s="55"/>
    </row>
    <row r="630" spans="1:26">
      <c r="A630" s="47" t="s">
        <v>33</v>
      </c>
      <c r="B630" s="48" t="s">
        <v>176</v>
      </c>
      <c r="C630" s="49"/>
      <c r="D630" s="50">
        <v>2020</v>
      </c>
      <c r="E630" s="34">
        <v>1427338700</v>
      </c>
      <c r="F630" s="34">
        <v>1839292043</v>
      </c>
      <c r="G630" s="34">
        <v>3832936997</v>
      </c>
      <c r="H630" s="34">
        <v>0</v>
      </c>
      <c r="I630" s="52">
        <f t="shared" si="38"/>
        <v>7099567740</v>
      </c>
      <c r="J630" s="51">
        <v>-30018</v>
      </c>
      <c r="K630" s="53">
        <f t="shared" si="37"/>
        <v>7099537722</v>
      </c>
      <c r="L630" s="57">
        <v>0</v>
      </c>
      <c r="M630" s="63"/>
      <c r="O630" s="35" t="str">
        <f>IF([1]totrevprm!O631="","",[1]totrevprm!O631)</f>
        <v/>
      </c>
      <c r="P630" s="32">
        <v>211561462</v>
      </c>
      <c r="Q630" s="32">
        <v>128906292</v>
      </c>
      <c r="V630" s="35"/>
      <c r="W630" s="55"/>
      <c r="X630" s="55"/>
      <c r="Y630" s="55"/>
      <c r="Z630" s="55"/>
    </row>
    <row r="631" spans="1:26">
      <c r="A631" s="47" t="s">
        <v>33</v>
      </c>
      <c r="B631" s="48" t="s">
        <v>176</v>
      </c>
      <c r="C631" s="49"/>
      <c r="D631" s="50">
        <v>2021</v>
      </c>
      <c r="E631" s="34">
        <v>1480921721</v>
      </c>
      <c r="F631" s="34">
        <v>2080648274</v>
      </c>
      <c r="G631" s="34">
        <v>3662012535.4499998</v>
      </c>
      <c r="H631" s="34">
        <v>0</v>
      </c>
      <c r="I631" s="52">
        <f t="shared" si="38"/>
        <v>7223582530.4499998</v>
      </c>
      <c r="J631" s="57">
        <v>-10</v>
      </c>
      <c r="K631" s="53">
        <f t="shared" si="37"/>
        <v>7223582520.4499998</v>
      </c>
      <c r="L631" s="57">
        <v>0</v>
      </c>
      <c r="M631" s="63"/>
      <c r="O631" s="35"/>
      <c r="P631" s="32">
        <v>201335288.61000001</v>
      </c>
      <c r="Q631" s="32">
        <v>135448415</v>
      </c>
      <c r="V631" s="35"/>
      <c r="W631" s="55"/>
      <c r="X631" s="55"/>
      <c r="Y631" s="55"/>
      <c r="Z631" s="55"/>
    </row>
    <row r="632" spans="1:26">
      <c r="A632" s="47" t="s">
        <v>33</v>
      </c>
      <c r="B632" s="48" t="s">
        <v>176</v>
      </c>
      <c r="C632" s="49"/>
      <c r="D632" s="50">
        <v>2022</v>
      </c>
      <c r="E632" s="34">
        <v>1477211861</v>
      </c>
      <c r="F632" s="34">
        <v>2325979323</v>
      </c>
      <c r="G632" s="34">
        <v>3981641007</v>
      </c>
      <c r="H632" s="34">
        <v>0</v>
      </c>
      <c r="I632" s="52">
        <f t="shared" si="38"/>
        <v>7784832191</v>
      </c>
      <c r="J632" s="57">
        <v>-281076</v>
      </c>
      <c r="K632" s="53">
        <f t="shared" si="37"/>
        <v>7784551115</v>
      </c>
      <c r="L632" s="57">
        <v>0</v>
      </c>
      <c r="M632" s="63"/>
      <c r="O632" s="35" t="str">
        <f>IF([1]totrevprm!O635="","",[1]totrevprm!O635)</f>
        <v/>
      </c>
      <c r="P632" s="57">
        <v>216175450</v>
      </c>
      <c r="Q632" s="57">
        <v>132013224</v>
      </c>
    </row>
    <row r="633" spans="1:26">
      <c r="A633" s="47" t="s">
        <v>33</v>
      </c>
      <c r="B633" s="48" t="s">
        <v>176</v>
      </c>
      <c r="C633" s="49"/>
      <c r="D633" s="50">
        <v>2023</v>
      </c>
      <c r="E633" s="34">
        <v>1495046826</v>
      </c>
      <c r="F633" s="34">
        <v>3346186087.2856002</v>
      </c>
      <c r="G633" s="34">
        <v>4215294278.75</v>
      </c>
      <c r="H633" s="34">
        <v>0</v>
      </c>
      <c r="I633" s="52">
        <f t="shared" si="38"/>
        <v>9056527192.0356007</v>
      </c>
      <c r="J633" s="57">
        <v>-1482</v>
      </c>
      <c r="K633" s="53">
        <f t="shared" si="37"/>
        <v>9056525710.0356007</v>
      </c>
      <c r="L633" s="34">
        <v>0</v>
      </c>
      <c r="M633" s="63"/>
      <c r="O633" s="35"/>
      <c r="P633" s="57">
        <v>232281569.97999999</v>
      </c>
      <c r="Q633" s="57">
        <v>132138957</v>
      </c>
    </row>
    <row r="634" spans="1:26">
      <c r="A634" s="47"/>
      <c r="B634" s="49"/>
      <c r="C634" s="49"/>
      <c r="E634" s="51"/>
      <c r="F634" s="51"/>
      <c r="G634" s="51"/>
      <c r="H634" s="51"/>
      <c r="I634" s="52"/>
      <c r="K634" s="59"/>
      <c r="L634" s="34"/>
      <c r="M634" s="63"/>
      <c r="O634" s="35"/>
    </row>
    <row r="635" spans="1:26" ht="14.25" customHeight="1">
      <c r="A635" s="47" t="s">
        <v>35</v>
      </c>
      <c r="B635" s="48" t="s">
        <v>177</v>
      </c>
      <c r="C635" s="49" t="s">
        <v>124</v>
      </c>
      <c r="D635" s="50">
        <v>1988</v>
      </c>
      <c r="E635" s="51">
        <v>652323525</v>
      </c>
      <c r="F635" s="51">
        <v>462752555</v>
      </c>
      <c r="G635" s="51">
        <v>1001179311</v>
      </c>
      <c r="H635" s="51">
        <v>0</v>
      </c>
      <c r="I635" s="52">
        <f t="shared" si="38"/>
        <v>2116255391</v>
      </c>
      <c r="J635" s="51">
        <v>-170323</v>
      </c>
      <c r="K635" s="53">
        <f>SUM(I635:J635)</f>
        <v>2116085068</v>
      </c>
      <c r="L635" s="34">
        <v>0</v>
      </c>
      <c r="M635" s="63"/>
      <c r="O635" s="35" t="str">
        <f>IF([1]totrevprm!O636="","",[1]totrevprm!O636)</f>
        <v/>
      </c>
    </row>
    <row r="636" spans="1:26">
      <c r="A636" s="47" t="s">
        <v>35</v>
      </c>
      <c r="B636" s="48" t="s">
        <v>177</v>
      </c>
      <c r="C636" s="49" t="s">
        <v>125</v>
      </c>
      <c r="D636" s="50">
        <v>1989</v>
      </c>
      <c r="E636" s="51">
        <v>681252108</v>
      </c>
      <c r="F636" s="51">
        <v>402109921</v>
      </c>
      <c r="G636" s="51">
        <v>976169464</v>
      </c>
      <c r="H636" s="51">
        <v>0</v>
      </c>
      <c r="I636" s="52">
        <f t="shared" si="38"/>
        <v>2059531493</v>
      </c>
      <c r="J636" s="51">
        <v>-6844765</v>
      </c>
      <c r="K636" s="53">
        <f t="shared" ref="K636:K670" si="39">SUM(I636:J636)</f>
        <v>2052686728</v>
      </c>
      <c r="L636" s="34">
        <v>0</v>
      </c>
      <c r="M636" s="63"/>
      <c r="O636" s="35" t="str">
        <f>IF([1]totrevprm!O637="","",[1]totrevprm!O637)</f>
        <v/>
      </c>
    </row>
    <row r="637" spans="1:26">
      <c r="A637" s="47" t="s">
        <v>35</v>
      </c>
      <c r="B637" s="48" t="s">
        <v>177</v>
      </c>
      <c r="C637" s="49" t="s">
        <v>125</v>
      </c>
      <c r="D637" s="50">
        <v>1990</v>
      </c>
      <c r="E637" s="51">
        <v>702834652</v>
      </c>
      <c r="F637" s="51">
        <v>562093109.12</v>
      </c>
      <c r="G637" s="51">
        <v>1028577699</v>
      </c>
      <c r="H637" s="51">
        <v>0</v>
      </c>
      <c r="I637" s="52">
        <f t="shared" si="38"/>
        <v>2293505460.1199999</v>
      </c>
      <c r="J637" s="51">
        <v>-149404</v>
      </c>
      <c r="K637" s="53">
        <f t="shared" si="39"/>
        <v>2293356056.1199999</v>
      </c>
      <c r="L637" s="34">
        <v>0</v>
      </c>
      <c r="M637" s="63"/>
      <c r="O637" s="35" t="str">
        <f>IF([1]totrevprm!O638="","",[1]totrevprm!O638)</f>
        <v/>
      </c>
    </row>
    <row r="638" spans="1:26">
      <c r="A638" s="47" t="s">
        <v>35</v>
      </c>
      <c r="B638" s="48" t="s">
        <v>177</v>
      </c>
      <c r="C638" s="49" t="s">
        <v>125</v>
      </c>
      <c r="D638" s="50">
        <v>1991</v>
      </c>
      <c r="E638" s="51">
        <v>804298095</v>
      </c>
      <c r="F638" s="51">
        <v>407490577</v>
      </c>
      <c r="G638" s="51">
        <v>1040899763</v>
      </c>
      <c r="H638" s="51">
        <v>0</v>
      </c>
      <c r="I638" s="52">
        <f t="shared" si="38"/>
        <v>2252688435</v>
      </c>
      <c r="J638" s="51">
        <v>-121813</v>
      </c>
      <c r="K638" s="53">
        <f t="shared" si="39"/>
        <v>2252566622</v>
      </c>
      <c r="L638" s="34">
        <v>0</v>
      </c>
      <c r="M638" s="63"/>
      <c r="O638" s="35" t="str">
        <f>IF([1]totrevprm!O639="","",[1]totrevprm!O639)</f>
        <v/>
      </c>
    </row>
    <row r="639" spans="1:26">
      <c r="A639" s="47" t="s">
        <v>35</v>
      </c>
      <c r="B639" s="48" t="s">
        <v>177</v>
      </c>
      <c r="C639" s="49" t="s">
        <v>125</v>
      </c>
      <c r="D639" s="50">
        <v>1992</v>
      </c>
      <c r="E639" s="51">
        <v>863449882</v>
      </c>
      <c r="F639" s="51">
        <v>477039571.24000001</v>
      </c>
      <c r="G639" s="51">
        <v>1046400494</v>
      </c>
      <c r="H639" s="51">
        <v>0</v>
      </c>
      <c r="I639" s="52">
        <f t="shared" si="38"/>
        <v>2386889947.2399998</v>
      </c>
      <c r="J639" s="51">
        <v>-199749</v>
      </c>
      <c r="K639" s="53">
        <f t="shared" si="39"/>
        <v>2386690198.2399998</v>
      </c>
      <c r="L639" s="34">
        <v>0</v>
      </c>
      <c r="M639" s="63"/>
      <c r="O639" s="35" t="str">
        <f>IF([1]totrevprm!O640="","",[1]totrevprm!O640)</f>
        <v/>
      </c>
    </row>
    <row r="640" spans="1:26">
      <c r="A640" s="47" t="s">
        <v>35</v>
      </c>
      <c r="B640" s="48" t="s">
        <v>177</v>
      </c>
      <c r="C640" s="49" t="s">
        <v>125</v>
      </c>
      <c r="D640" s="50">
        <v>1993</v>
      </c>
      <c r="E640" s="51">
        <v>981759182</v>
      </c>
      <c r="F640" s="51">
        <v>420968556</v>
      </c>
      <c r="G640" s="51">
        <v>731975034</v>
      </c>
      <c r="H640" s="51">
        <v>0</v>
      </c>
      <c r="I640" s="52">
        <f t="shared" si="38"/>
        <v>2134702772</v>
      </c>
      <c r="J640" s="51">
        <v>-6364</v>
      </c>
      <c r="K640" s="53">
        <f t="shared" si="39"/>
        <v>2134696408</v>
      </c>
      <c r="L640" s="34">
        <v>0</v>
      </c>
      <c r="M640" s="63"/>
      <c r="O640" s="35" t="str">
        <f>IF([1]totrevprm!O641="","",[1]totrevprm!O641)</f>
        <v/>
      </c>
    </row>
    <row r="641" spans="1:26">
      <c r="A641" s="47" t="s">
        <v>35</v>
      </c>
      <c r="B641" s="48" t="s">
        <v>177</v>
      </c>
      <c r="C641" s="49" t="s">
        <v>125</v>
      </c>
      <c r="D641" s="50">
        <v>1994</v>
      </c>
      <c r="E641" s="51">
        <v>1041084278</v>
      </c>
      <c r="F641" s="51">
        <v>435895513</v>
      </c>
      <c r="G641" s="51">
        <v>754992840</v>
      </c>
      <c r="H641" s="51">
        <v>0</v>
      </c>
      <c r="I641" s="52">
        <f t="shared" si="38"/>
        <v>2231972631</v>
      </c>
      <c r="J641" s="51">
        <v>-654463</v>
      </c>
      <c r="K641" s="53">
        <f t="shared" si="39"/>
        <v>2231318168</v>
      </c>
      <c r="L641" s="34">
        <v>0</v>
      </c>
      <c r="M641" s="63"/>
      <c r="O641" s="35" t="str">
        <f>IF([1]totrevprm!O642="","",[1]totrevprm!O642)</f>
        <v/>
      </c>
    </row>
    <row r="642" spans="1:26">
      <c r="A642" s="47" t="s">
        <v>35</v>
      </c>
      <c r="B642" s="48" t="s">
        <v>177</v>
      </c>
      <c r="C642" s="49" t="s">
        <v>125</v>
      </c>
      <c r="D642" s="50">
        <v>1995</v>
      </c>
      <c r="E642" s="51">
        <v>1118838559</v>
      </c>
      <c r="F642" s="51">
        <v>505290615</v>
      </c>
      <c r="G642" s="51">
        <v>775041380</v>
      </c>
      <c r="H642" s="51">
        <v>0</v>
      </c>
      <c r="I642" s="52">
        <f t="shared" si="38"/>
        <v>2399170554</v>
      </c>
      <c r="J642" s="51">
        <v>-875278</v>
      </c>
      <c r="K642" s="53">
        <f t="shared" si="39"/>
        <v>2398295276</v>
      </c>
      <c r="L642" s="34">
        <v>0</v>
      </c>
      <c r="M642" s="63"/>
      <c r="O642" s="35" t="str">
        <f>IF([1]totrevprm!O643="","",[1]totrevprm!O643)</f>
        <v/>
      </c>
    </row>
    <row r="643" spans="1:26">
      <c r="A643" s="47" t="s">
        <v>35</v>
      </c>
      <c r="B643" s="48" t="s">
        <v>177</v>
      </c>
      <c r="C643" s="49" t="s">
        <v>125</v>
      </c>
      <c r="D643" s="50">
        <v>1996</v>
      </c>
      <c r="E643" s="51">
        <v>1048384540</v>
      </c>
      <c r="F643" s="51">
        <v>510101586</v>
      </c>
      <c r="G643" s="51">
        <v>731273244</v>
      </c>
      <c r="H643" s="51">
        <v>0</v>
      </c>
      <c r="I643" s="52">
        <f t="shared" si="38"/>
        <v>2289759370</v>
      </c>
      <c r="J643" s="51">
        <v>-72321</v>
      </c>
      <c r="K643" s="53">
        <f t="shared" si="39"/>
        <v>2289687049</v>
      </c>
      <c r="L643" s="34">
        <v>0</v>
      </c>
      <c r="M643" s="63"/>
      <c r="O643" s="35" t="str">
        <f>IF([1]totrevprm!O644="","",[1]totrevprm!O644)</f>
        <v/>
      </c>
    </row>
    <row r="644" spans="1:26">
      <c r="A644" s="47" t="s">
        <v>35</v>
      </c>
      <c r="B644" s="48" t="s">
        <v>177</v>
      </c>
      <c r="C644" s="49" t="s">
        <v>125</v>
      </c>
      <c r="D644" s="50">
        <v>1997</v>
      </c>
      <c r="E644" s="51">
        <v>1036170128</v>
      </c>
      <c r="F644" s="51">
        <v>614634514</v>
      </c>
      <c r="G644" s="51">
        <v>698776603</v>
      </c>
      <c r="H644" s="51">
        <v>0</v>
      </c>
      <c r="I644" s="52">
        <f t="shared" si="38"/>
        <v>2349581245</v>
      </c>
      <c r="J644" s="51">
        <v>-6</v>
      </c>
      <c r="K644" s="53">
        <f t="shared" si="39"/>
        <v>2349581239</v>
      </c>
      <c r="L644" s="34">
        <v>0</v>
      </c>
      <c r="M644" s="63"/>
      <c r="O644" s="35" t="str">
        <f>IF([1]totrevprm!O645="","",[1]totrevprm!O645)</f>
        <v/>
      </c>
    </row>
    <row r="645" spans="1:26">
      <c r="A645" s="47" t="s">
        <v>35</v>
      </c>
      <c r="B645" s="48" t="s">
        <v>177</v>
      </c>
      <c r="C645" s="49" t="s">
        <v>125</v>
      </c>
      <c r="D645" s="50">
        <v>1998</v>
      </c>
      <c r="E645" s="51">
        <v>1016179966</v>
      </c>
      <c r="F645" s="51">
        <v>498080187</v>
      </c>
      <c r="G645" s="51">
        <v>837252702</v>
      </c>
      <c r="H645" s="51">
        <v>0</v>
      </c>
      <c r="I645" s="52">
        <f t="shared" si="38"/>
        <v>2351512855</v>
      </c>
      <c r="J645" s="51">
        <v>-1051451</v>
      </c>
      <c r="K645" s="53">
        <f t="shared" si="39"/>
        <v>2350461404</v>
      </c>
      <c r="L645" s="34">
        <v>0</v>
      </c>
      <c r="M645" s="63"/>
      <c r="O645" s="35" t="str">
        <f>IF([1]totrevprm!O646="","",[1]totrevprm!O646)</f>
        <v/>
      </c>
    </row>
    <row r="646" spans="1:26">
      <c r="A646" s="47" t="s">
        <v>35</v>
      </c>
      <c r="B646" s="48" t="s">
        <v>177</v>
      </c>
      <c r="C646" s="49" t="s">
        <v>178</v>
      </c>
      <c r="D646" s="50">
        <v>1999</v>
      </c>
      <c r="E646" s="51">
        <v>987288799</v>
      </c>
      <c r="F646" s="51">
        <v>709438478</v>
      </c>
      <c r="G646" s="51">
        <v>812187543</v>
      </c>
      <c r="H646" s="51">
        <v>0</v>
      </c>
      <c r="I646" s="52">
        <f t="shared" si="38"/>
        <v>2508914820</v>
      </c>
      <c r="J646" s="51">
        <v>-6</v>
      </c>
      <c r="K646" s="53">
        <f t="shared" si="39"/>
        <v>2508914814</v>
      </c>
      <c r="L646" s="34">
        <v>0</v>
      </c>
      <c r="M646" s="63"/>
      <c r="O646" s="35" t="str">
        <f>IF([1]totrevprm!O647="","",[1]totrevprm!O647)</f>
        <v/>
      </c>
    </row>
    <row r="647" spans="1:26">
      <c r="A647" s="47" t="s">
        <v>35</v>
      </c>
      <c r="B647" s="48" t="s">
        <v>177</v>
      </c>
      <c r="C647" s="49" t="s">
        <v>125</v>
      </c>
      <c r="D647" s="50">
        <v>2000</v>
      </c>
      <c r="E647" s="51">
        <v>1006135905</v>
      </c>
      <c r="F647" s="51">
        <v>670789512</v>
      </c>
      <c r="G647" s="51">
        <v>952658524</v>
      </c>
      <c r="H647" s="51">
        <v>0</v>
      </c>
      <c r="I647" s="52">
        <f t="shared" si="38"/>
        <v>2629583941</v>
      </c>
      <c r="J647" s="51">
        <v>-29260519</v>
      </c>
      <c r="K647" s="53">
        <f t="shared" si="39"/>
        <v>2600323422</v>
      </c>
      <c r="L647" s="34">
        <v>0</v>
      </c>
      <c r="M647" s="63"/>
      <c r="O647" s="35" t="str">
        <f>IF([1]totrevprm!O648="","",[1]totrevprm!O648)</f>
        <v/>
      </c>
      <c r="V647" s="35" t="s">
        <v>177</v>
      </c>
      <c r="W647" s="55">
        <v>282081</v>
      </c>
      <c r="X647" s="55">
        <v>6098881</v>
      </c>
      <c r="Y647" s="55">
        <v>15936419</v>
      </c>
      <c r="Z647" s="55">
        <v>0</v>
      </c>
    </row>
    <row r="648" spans="1:26">
      <c r="A648" s="47" t="s">
        <v>35</v>
      </c>
      <c r="B648" s="48" t="s">
        <v>177</v>
      </c>
      <c r="C648" s="49" t="s">
        <v>125</v>
      </c>
      <c r="D648" s="50">
        <v>2001</v>
      </c>
      <c r="E648" s="51">
        <v>1034106318</v>
      </c>
      <c r="F648" s="51">
        <v>1286370885</v>
      </c>
      <c r="G648" s="51">
        <v>999827130</v>
      </c>
      <c r="H648" s="51">
        <v>0</v>
      </c>
      <c r="I648" s="52">
        <f t="shared" si="38"/>
        <v>3320304333</v>
      </c>
      <c r="J648" s="51">
        <v>-411620</v>
      </c>
      <c r="K648" s="53">
        <f t="shared" si="39"/>
        <v>3319892713</v>
      </c>
      <c r="L648" s="34">
        <v>0</v>
      </c>
      <c r="M648" s="63"/>
      <c r="O648" s="35" t="str">
        <f>IF([1]totrevprm!O649="","",[1]totrevprm!O649)</f>
        <v/>
      </c>
      <c r="V648" s="35"/>
      <c r="W648" s="55"/>
      <c r="X648" s="55"/>
      <c r="Y648" s="55"/>
      <c r="Z648" s="55"/>
    </row>
    <row r="649" spans="1:26">
      <c r="A649" s="47" t="s">
        <v>35</v>
      </c>
      <c r="B649" s="48" t="s">
        <v>177</v>
      </c>
      <c r="C649" s="49" t="s">
        <v>125</v>
      </c>
      <c r="D649" s="50">
        <v>2002</v>
      </c>
      <c r="E649" s="51">
        <v>1073349608</v>
      </c>
      <c r="F649" s="51">
        <v>1410082719</v>
      </c>
      <c r="G649" s="51">
        <v>898097907</v>
      </c>
      <c r="H649" s="51">
        <v>0</v>
      </c>
      <c r="I649" s="52">
        <f t="shared" si="38"/>
        <v>3381530234</v>
      </c>
      <c r="J649" s="51">
        <v>-324569</v>
      </c>
      <c r="K649" s="53">
        <f t="shared" si="39"/>
        <v>3381205665</v>
      </c>
      <c r="L649" s="34">
        <v>0</v>
      </c>
      <c r="M649" s="63"/>
      <c r="O649" s="35" t="str">
        <f>IF([1]totrevprm!O650="","",[1]totrevprm!O650)</f>
        <v/>
      </c>
      <c r="V649" s="35"/>
      <c r="W649" s="55"/>
      <c r="X649" s="55"/>
      <c r="Y649" s="55"/>
      <c r="Z649" s="55"/>
    </row>
    <row r="650" spans="1:26">
      <c r="A650" s="47" t="s">
        <v>35</v>
      </c>
      <c r="B650" s="48" t="s">
        <v>177</v>
      </c>
      <c r="C650" s="49" t="s">
        <v>125</v>
      </c>
      <c r="D650" s="50">
        <v>2003</v>
      </c>
      <c r="E650" s="56">
        <v>1141455141</v>
      </c>
      <c r="F650" s="56">
        <v>1328408034</v>
      </c>
      <c r="G650" s="56">
        <v>936642768</v>
      </c>
      <c r="H650" s="51">
        <v>0</v>
      </c>
      <c r="I650" s="52">
        <f t="shared" si="38"/>
        <v>3406505943</v>
      </c>
      <c r="J650" s="51">
        <v>-60205</v>
      </c>
      <c r="K650" s="53">
        <f t="shared" si="39"/>
        <v>3406445738</v>
      </c>
      <c r="L650" s="34">
        <v>0</v>
      </c>
      <c r="M650" s="63"/>
      <c r="O650" s="35" t="str">
        <f>IF([1]totrevprm!O651="","",[1]totrevprm!O651)</f>
        <v/>
      </c>
      <c r="V650" s="35"/>
      <c r="W650" s="55"/>
      <c r="X650" s="55"/>
      <c r="Y650" s="55"/>
      <c r="Z650" s="55"/>
    </row>
    <row r="651" spans="1:26">
      <c r="A651" s="47" t="s">
        <v>35</v>
      </c>
      <c r="B651" s="48" t="s">
        <v>177</v>
      </c>
      <c r="C651" s="49" t="s">
        <v>125</v>
      </c>
      <c r="D651" s="50">
        <v>2004</v>
      </c>
      <c r="E651" s="56">
        <v>1107634880</v>
      </c>
      <c r="F651" s="56">
        <v>1170347703</v>
      </c>
      <c r="G651" s="56">
        <v>968547951</v>
      </c>
      <c r="H651" s="51">
        <v>0</v>
      </c>
      <c r="I651" s="52">
        <f t="shared" si="38"/>
        <v>3246530534</v>
      </c>
      <c r="J651" s="51">
        <v>-1364716</v>
      </c>
      <c r="K651" s="53">
        <f t="shared" si="39"/>
        <v>3245165818</v>
      </c>
      <c r="L651" s="34">
        <v>0</v>
      </c>
      <c r="M651" s="63"/>
      <c r="O651" s="35" t="str">
        <f>IF([1]totrevprm!O652="","",[1]totrevprm!O652)</f>
        <v/>
      </c>
      <c r="V651" s="35"/>
      <c r="W651" s="55"/>
      <c r="X651" s="55"/>
      <c r="Y651" s="55"/>
      <c r="Z651" s="55"/>
    </row>
    <row r="652" spans="1:26">
      <c r="A652" s="47" t="s">
        <v>35</v>
      </c>
      <c r="B652" s="48" t="s">
        <v>177</v>
      </c>
      <c r="C652" s="49"/>
      <c r="D652" s="50">
        <v>2005</v>
      </c>
      <c r="E652" s="56">
        <v>1110285158</v>
      </c>
      <c r="F652" s="56">
        <v>1099669233</v>
      </c>
      <c r="G652" s="56">
        <v>1283024515.95</v>
      </c>
      <c r="H652" s="51">
        <v>0</v>
      </c>
      <c r="I652" s="52">
        <f t="shared" si="38"/>
        <v>3492978906.9499998</v>
      </c>
      <c r="J652" s="51">
        <v>-558892</v>
      </c>
      <c r="K652" s="53">
        <f t="shared" si="39"/>
        <v>3492420014.9499998</v>
      </c>
      <c r="L652" s="34">
        <v>0</v>
      </c>
      <c r="M652" s="63"/>
      <c r="O652" s="35" t="str">
        <f>IF([1]totrevprm!O653="","",[1]totrevprm!O653)</f>
        <v/>
      </c>
      <c r="V652" s="35"/>
      <c r="W652" s="55"/>
      <c r="X652" s="55"/>
      <c r="Y652" s="55"/>
      <c r="Z652" s="55"/>
    </row>
    <row r="653" spans="1:26">
      <c r="A653" s="47" t="s">
        <v>35</v>
      </c>
      <c r="B653" s="48" t="s">
        <v>177</v>
      </c>
      <c r="C653" s="49"/>
      <c r="D653" s="50">
        <v>2006</v>
      </c>
      <c r="E653" s="34">
        <v>1163221523</v>
      </c>
      <c r="F653" s="34">
        <v>1247202232</v>
      </c>
      <c r="G653" s="34">
        <v>1286015510</v>
      </c>
      <c r="H653" s="34">
        <v>0</v>
      </c>
      <c r="I653" s="52">
        <f t="shared" si="38"/>
        <v>3696439265</v>
      </c>
      <c r="J653" s="51">
        <v>-2324862</v>
      </c>
      <c r="K653" s="53">
        <f t="shared" si="39"/>
        <v>3694114403</v>
      </c>
      <c r="L653" s="34">
        <v>0</v>
      </c>
      <c r="M653" s="63"/>
      <c r="O653" s="35" t="str">
        <f>IF([1]totrevprm!O654="","",[1]totrevprm!O654)</f>
        <v/>
      </c>
      <c r="V653" s="35"/>
      <c r="W653" s="55"/>
      <c r="X653" s="55"/>
      <c r="Y653" s="55"/>
      <c r="Z653" s="55"/>
    </row>
    <row r="654" spans="1:26">
      <c r="A654" s="47" t="s">
        <v>35</v>
      </c>
      <c r="B654" s="48" t="s">
        <v>177</v>
      </c>
      <c r="C654" s="49"/>
      <c r="D654" s="50">
        <v>2007</v>
      </c>
      <c r="E654" s="34">
        <v>1243919628</v>
      </c>
      <c r="F654" s="34">
        <v>1232775015</v>
      </c>
      <c r="G654" s="34">
        <v>1544414075</v>
      </c>
      <c r="H654" s="34">
        <v>0</v>
      </c>
      <c r="I654" s="52">
        <f t="shared" si="38"/>
        <v>4021108718</v>
      </c>
      <c r="J654" s="51">
        <v>-3</v>
      </c>
      <c r="K654" s="53">
        <f t="shared" si="39"/>
        <v>4021108715</v>
      </c>
      <c r="L654" s="34">
        <v>0</v>
      </c>
      <c r="M654" s="63"/>
      <c r="O654" s="35" t="str">
        <f>IF([1]totrevprm!O655="","",[1]totrevprm!O655)</f>
        <v/>
      </c>
      <c r="V654" s="35"/>
      <c r="W654" s="55"/>
      <c r="X654" s="55"/>
      <c r="Y654" s="55"/>
      <c r="Z654" s="55"/>
    </row>
    <row r="655" spans="1:26">
      <c r="A655" s="47" t="s">
        <v>35</v>
      </c>
      <c r="B655" s="48" t="s">
        <v>177</v>
      </c>
      <c r="C655" s="49"/>
      <c r="D655" s="50">
        <v>2008</v>
      </c>
      <c r="E655" s="34">
        <v>1257367964</v>
      </c>
      <c r="F655" s="34">
        <v>1833788112</v>
      </c>
      <c r="G655" s="34">
        <v>1553840626</v>
      </c>
      <c r="H655" s="34">
        <v>0</v>
      </c>
      <c r="I655" s="52">
        <f t="shared" si="38"/>
        <v>4644996702</v>
      </c>
      <c r="J655" s="51">
        <v>-25984</v>
      </c>
      <c r="K655" s="53">
        <f t="shared" si="39"/>
        <v>4644970718</v>
      </c>
      <c r="L655" s="34">
        <v>0</v>
      </c>
      <c r="M655" s="63"/>
      <c r="O655" s="35" t="str">
        <f>IF([1]totrevprm!O656="","",[1]totrevprm!O656)</f>
        <v/>
      </c>
      <c r="V655" s="35"/>
      <c r="W655" s="55"/>
      <c r="X655" s="55"/>
      <c r="Y655" s="55"/>
      <c r="Z655" s="55"/>
    </row>
    <row r="656" spans="1:26">
      <c r="A656" s="47" t="s">
        <v>35</v>
      </c>
      <c r="B656" s="48" t="s">
        <v>177</v>
      </c>
      <c r="C656" s="49"/>
      <c r="D656" s="50">
        <v>2009</v>
      </c>
      <c r="E656" s="34">
        <v>1345992502</v>
      </c>
      <c r="F656" s="34">
        <v>1706872729</v>
      </c>
      <c r="G656" s="34">
        <v>1462517156</v>
      </c>
      <c r="H656" s="34">
        <v>0</v>
      </c>
      <c r="I656" s="52">
        <f t="shared" si="38"/>
        <v>4515382387</v>
      </c>
      <c r="J656" s="51">
        <v>-5503</v>
      </c>
      <c r="K656" s="53">
        <f t="shared" si="39"/>
        <v>4515376884</v>
      </c>
      <c r="L656" s="34">
        <v>0</v>
      </c>
      <c r="M656" s="63"/>
      <c r="O656" s="35" t="str">
        <f>IF([1]totrevprm!O657="","",[1]totrevprm!O657)</f>
        <v/>
      </c>
      <c r="V656" s="51" t="s">
        <v>179</v>
      </c>
      <c r="X656" s="55"/>
      <c r="Y656" s="55"/>
      <c r="Z656" s="55"/>
    </row>
    <row r="657" spans="1:26">
      <c r="A657" s="47" t="s">
        <v>35</v>
      </c>
      <c r="B657" s="48" t="s">
        <v>177</v>
      </c>
      <c r="C657" s="49"/>
      <c r="D657" s="50">
        <v>2010</v>
      </c>
      <c r="E657" s="34">
        <v>1394249614</v>
      </c>
      <c r="F657" s="34">
        <v>1399366794</v>
      </c>
      <c r="G657" s="56">
        <v>1669040768</v>
      </c>
      <c r="H657" s="34">
        <v>0</v>
      </c>
      <c r="I657" s="52">
        <f t="shared" si="38"/>
        <v>4462657176</v>
      </c>
      <c r="J657" s="51">
        <v>-2189</v>
      </c>
      <c r="K657" s="53">
        <f t="shared" si="39"/>
        <v>4462654987</v>
      </c>
      <c r="L657" s="34">
        <v>0</v>
      </c>
      <c r="M657" s="63"/>
      <c r="O657" s="35" t="str">
        <f>IF([1]totrevprm!O658="","",[1]totrevprm!O658)</f>
        <v/>
      </c>
      <c r="V657" s="35"/>
      <c r="X657" s="55"/>
      <c r="Y657" s="55"/>
      <c r="Z657" s="55"/>
    </row>
    <row r="658" spans="1:26">
      <c r="A658" s="47" t="s">
        <v>35</v>
      </c>
      <c r="B658" s="48" t="s">
        <v>177</v>
      </c>
      <c r="C658" s="49"/>
      <c r="D658" s="50">
        <v>2011</v>
      </c>
      <c r="E658" s="34">
        <v>1424784306</v>
      </c>
      <c r="F658" s="34">
        <v>1456098579</v>
      </c>
      <c r="G658" s="56">
        <v>1544028048.6199999</v>
      </c>
      <c r="H658" s="34">
        <v>-4</v>
      </c>
      <c r="I658" s="52">
        <f t="shared" si="38"/>
        <v>4424910929.6199999</v>
      </c>
      <c r="J658" s="51">
        <v>-4</v>
      </c>
      <c r="K658" s="53">
        <f t="shared" si="39"/>
        <v>4424910925.6199999</v>
      </c>
      <c r="L658" s="34">
        <v>0</v>
      </c>
      <c r="M658" s="63"/>
      <c r="O658" s="35" t="str">
        <f>IF([1]totrevprm!O659="","",[1]totrevprm!O659)</f>
        <v/>
      </c>
      <c r="V658" s="35"/>
      <c r="X658" s="55"/>
      <c r="Y658" s="55"/>
      <c r="Z658" s="55"/>
    </row>
    <row r="659" spans="1:26">
      <c r="A659" s="47" t="s">
        <v>35</v>
      </c>
      <c r="B659" s="48" t="s">
        <v>177</v>
      </c>
      <c r="C659" s="49"/>
      <c r="D659" s="50">
        <v>2012</v>
      </c>
      <c r="E659" s="34">
        <v>1486455080</v>
      </c>
      <c r="F659" s="34">
        <v>1464591691</v>
      </c>
      <c r="G659" s="56">
        <v>1452641858</v>
      </c>
      <c r="H659" s="34">
        <v>0</v>
      </c>
      <c r="I659" s="52">
        <f t="shared" si="38"/>
        <v>4403688629</v>
      </c>
      <c r="J659" s="51">
        <v>-44</v>
      </c>
      <c r="K659" s="53">
        <f t="shared" si="39"/>
        <v>4403688585</v>
      </c>
      <c r="L659" s="34">
        <v>0</v>
      </c>
      <c r="M659" s="63"/>
      <c r="O659" s="35" t="str">
        <f>IF([1]totrevprm!O660="","",[1]totrevprm!O660)</f>
        <v/>
      </c>
      <c r="S659" s="33">
        <v>1554188239</v>
      </c>
      <c r="T659" s="33" t="s">
        <v>180</v>
      </c>
      <c r="V659" s="35"/>
      <c r="X659" s="55"/>
      <c r="Y659" s="56">
        <v>3006830097</v>
      </c>
      <c r="Z659" s="55"/>
    </row>
    <row r="660" spans="1:26">
      <c r="A660" s="47" t="s">
        <v>35</v>
      </c>
      <c r="B660" s="48" t="s">
        <v>177</v>
      </c>
      <c r="C660" s="49"/>
      <c r="D660" s="50">
        <v>2013</v>
      </c>
      <c r="E660" s="34">
        <v>1502151387</v>
      </c>
      <c r="F660" s="34">
        <v>1632274368</v>
      </c>
      <c r="G660" s="56">
        <v>1374009097</v>
      </c>
      <c r="H660" s="34">
        <v>0</v>
      </c>
      <c r="I660" s="52">
        <f t="shared" si="38"/>
        <v>4508434852</v>
      </c>
      <c r="J660" s="51">
        <v>-247914</v>
      </c>
      <c r="K660" s="53">
        <f t="shared" si="39"/>
        <v>4508186938</v>
      </c>
      <c r="L660" s="34">
        <v>0</v>
      </c>
      <c r="M660" s="63"/>
      <c r="O660" s="35" t="str">
        <f>IF([1]totrevprm!O661="","",[1]totrevprm!O661)</f>
        <v/>
      </c>
      <c r="S660" s="33">
        <v>1061060089</v>
      </c>
      <c r="T660" s="33" t="s">
        <v>180</v>
      </c>
      <c r="V660" s="35"/>
      <c r="X660" s="55"/>
      <c r="Y660" s="56">
        <v>2435069186</v>
      </c>
      <c r="Z660" s="55"/>
    </row>
    <row r="661" spans="1:26">
      <c r="A661" s="47" t="s">
        <v>35</v>
      </c>
      <c r="B661" s="48" t="s">
        <v>177</v>
      </c>
      <c r="C661" s="49"/>
      <c r="D661" s="50">
        <v>2014</v>
      </c>
      <c r="E661" s="34">
        <v>1497797543</v>
      </c>
      <c r="F661" s="34">
        <v>1599690775</v>
      </c>
      <c r="G661" s="56">
        <v>1534732963.3000002</v>
      </c>
      <c r="H661" s="34">
        <v>0</v>
      </c>
      <c r="I661" s="52">
        <f t="shared" si="38"/>
        <v>4632221281.3000002</v>
      </c>
      <c r="J661" s="51">
        <v>-177813</v>
      </c>
      <c r="K661" s="53">
        <f t="shared" si="39"/>
        <v>4632043468.3000002</v>
      </c>
      <c r="L661" s="34">
        <v>0</v>
      </c>
      <c r="M661" s="63"/>
      <c r="O661" s="35" t="str">
        <f>IF([1]totrevprm!O662="","",[1]totrevprm!O662)</f>
        <v/>
      </c>
      <c r="S661" s="33">
        <v>3724251021</v>
      </c>
      <c r="T661" s="33" t="s">
        <v>180</v>
      </c>
      <c r="V661" s="35"/>
      <c r="X661" s="55"/>
      <c r="Y661" s="57">
        <v>5258983984.3000002</v>
      </c>
      <c r="Z661" s="55"/>
    </row>
    <row r="662" spans="1:26">
      <c r="A662" s="47" t="s">
        <v>35</v>
      </c>
      <c r="B662" s="48" t="s">
        <v>177</v>
      </c>
      <c r="C662" s="49"/>
      <c r="D662" s="50">
        <v>2015</v>
      </c>
      <c r="E662" s="34">
        <v>1500646216</v>
      </c>
      <c r="F662" s="34">
        <v>1803179607</v>
      </c>
      <c r="G662" s="56">
        <v>1327295134</v>
      </c>
      <c r="H662" s="34">
        <v>0</v>
      </c>
      <c r="I662" s="52">
        <f t="shared" si="38"/>
        <v>4631120957</v>
      </c>
      <c r="J662" s="51">
        <v>-18</v>
      </c>
      <c r="K662" s="53">
        <f t="shared" si="39"/>
        <v>4631120939</v>
      </c>
      <c r="L662" s="34">
        <v>0</v>
      </c>
      <c r="M662" s="63"/>
      <c r="O662" s="35" t="str">
        <f>IF([1]totrevprm!O663="","",[1]totrevprm!O663)</f>
        <v/>
      </c>
      <c r="P662" s="32">
        <v>298487589.58762228</v>
      </c>
      <c r="Q662" s="32">
        <v>111038483.47</v>
      </c>
      <c r="S662" s="33">
        <v>1373743089</v>
      </c>
      <c r="T662" s="33" t="s">
        <v>180</v>
      </c>
      <c r="V662" s="35"/>
      <c r="X662" s="55"/>
      <c r="Y662" s="57">
        <v>2701038223</v>
      </c>
      <c r="Z662" s="55"/>
    </row>
    <row r="663" spans="1:26">
      <c r="A663" s="47" t="s">
        <v>35</v>
      </c>
      <c r="B663" s="48" t="s">
        <v>177</v>
      </c>
      <c r="C663" s="49"/>
      <c r="D663" s="50">
        <v>2016</v>
      </c>
      <c r="E663" s="34">
        <v>1568121815</v>
      </c>
      <c r="F663" s="34">
        <v>2007957335</v>
      </c>
      <c r="G663" s="34">
        <v>1371595275</v>
      </c>
      <c r="H663" s="34">
        <v>0</v>
      </c>
      <c r="I663" s="52">
        <f t="shared" si="38"/>
        <v>4947674425</v>
      </c>
      <c r="J663" s="51">
        <v>-2326974</v>
      </c>
      <c r="K663" s="53">
        <f t="shared" si="39"/>
        <v>4945347451</v>
      </c>
      <c r="L663" s="34">
        <v>0</v>
      </c>
      <c r="M663" s="63"/>
      <c r="O663" s="35" t="str">
        <f>IF([1]totrevprm!O664="","",[1]totrevprm!O664)</f>
        <v/>
      </c>
      <c r="P663" s="32">
        <v>318005372.52125484</v>
      </c>
      <c r="Q663" s="32">
        <v>110570211.5</v>
      </c>
      <c r="V663" s="35"/>
      <c r="X663" s="55"/>
      <c r="Y663" s="55"/>
      <c r="Z663" s="55"/>
    </row>
    <row r="664" spans="1:26">
      <c r="A664" s="47" t="s">
        <v>35</v>
      </c>
      <c r="B664" s="48" t="s">
        <v>177</v>
      </c>
      <c r="C664" s="49"/>
      <c r="D664" s="50">
        <v>2017</v>
      </c>
      <c r="E664" s="34">
        <v>1588059038</v>
      </c>
      <c r="F664" s="34">
        <v>2286474706</v>
      </c>
      <c r="G664" s="34">
        <v>1406756599.0900002</v>
      </c>
      <c r="H664" s="34">
        <v>0</v>
      </c>
      <c r="I664" s="52">
        <f t="shared" si="38"/>
        <v>5281290343.0900002</v>
      </c>
      <c r="J664" s="51">
        <v>-16140</v>
      </c>
      <c r="K664" s="53">
        <f t="shared" si="39"/>
        <v>5281274203.0900002</v>
      </c>
      <c r="L664" s="34">
        <v>0</v>
      </c>
      <c r="M664" s="63"/>
      <c r="O664" s="35" t="str">
        <f>IF([1]totrevprm!O665="","",[1]totrevprm!O665)</f>
        <v/>
      </c>
      <c r="P664" s="32">
        <v>337477650.28410411</v>
      </c>
      <c r="Q664" s="32">
        <v>107181375.13</v>
      </c>
      <c r="V664" s="35"/>
      <c r="X664" s="55"/>
      <c r="Y664" s="55"/>
      <c r="Z664" s="55"/>
    </row>
    <row r="665" spans="1:26">
      <c r="A665" s="47" t="s">
        <v>35</v>
      </c>
      <c r="B665" s="48" t="s">
        <v>177</v>
      </c>
      <c r="C665" s="49"/>
      <c r="D665" s="50">
        <v>2018</v>
      </c>
      <c r="E665" s="34">
        <v>1621556566</v>
      </c>
      <c r="F665" s="34">
        <v>2211928701</v>
      </c>
      <c r="G665" s="34">
        <v>1424515424.01</v>
      </c>
      <c r="H665" s="34">
        <v>0</v>
      </c>
      <c r="I665" s="52">
        <f t="shared" si="38"/>
        <v>5258000691.0100002</v>
      </c>
      <c r="J665" s="51">
        <v>-238734</v>
      </c>
      <c r="K665" s="53">
        <f t="shared" si="39"/>
        <v>5257761957.0100002</v>
      </c>
      <c r="L665" s="57">
        <v>0</v>
      </c>
      <c r="M665" s="63"/>
      <c r="O665" s="35" t="str">
        <f>IF([1]totrevprm!O666="","",[1]totrevprm!O666)</f>
        <v/>
      </c>
      <c r="P665" s="32">
        <v>342435758.21790874</v>
      </c>
      <c r="Q665" s="32">
        <v>98466342.039834365</v>
      </c>
      <c r="V665" s="35"/>
      <c r="X665" s="55"/>
      <c r="Y665" s="55"/>
      <c r="Z665" s="55"/>
    </row>
    <row r="666" spans="1:26">
      <c r="A666" s="47" t="s">
        <v>35</v>
      </c>
      <c r="B666" s="48" t="s">
        <v>177</v>
      </c>
      <c r="C666" s="49"/>
      <c r="D666" s="50">
        <v>2019</v>
      </c>
      <c r="E666" s="34">
        <v>1672262323</v>
      </c>
      <c r="F666" s="34">
        <v>2390812185</v>
      </c>
      <c r="G666" s="34">
        <v>4318348757.3038998</v>
      </c>
      <c r="H666" s="34">
        <v>0</v>
      </c>
      <c r="I666" s="52">
        <f t="shared" si="38"/>
        <v>8381423265.3038998</v>
      </c>
      <c r="J666" s="51">
        <v>-7011779</v>
      </c>
      <c r="K666" s="53">
        <f t="shared" si="39"/>
        <v>8374411486.3038998</v>
      </c>
      <c r="L666" s="57">
        <v>0</v>
      </c>
      <c r="M666" s="63" t="s">
        <v>181</v>
      </c>
      <c r="N666" t="s">
        <v>101</v>
      </c>
      <c r="O666" s="35" t="str">
        <f>IF([1]totrevprm!O667="","",[1]totrevprm!O667)</f>
        <v>Yes</v>
      </c>
      <c r="P666" s="32">
        <v>357551024.29307979</v>
      </c>
      <c r="Q666" s="32">
        <v>114800041.72478302</v>
      </c>
      <c r="V666" s="35"/>
      <c r="X666" s="55"/>
      <c r="Y666" s="55"/>
      <c r="Z666" s="55"/>
    </row>
    <row r="667" spans="1:26">
      <c r="A667" s="47" t="s">
        <v>35</v>
      </c>
      <c r="B667" s="48" t="s">
        <v>177</v>
      </c>
      <c r="C667" s="49"/>
      <c r="D667" s="50">
        <v>2020</v>
      </c>
      <c r="E667" s="34">
        <v>1664027433</v>
      </c>
      <c r="F667" s="34">
        <v>2502154084</v>
      </c>
      <c r="G667" s="34">
        <v>4301091095</v>
      </c>
      <c r="H667" s="34">
        <v>0</v>
      </c>
      <c r="I667" s="52">
        <f t="shared" si="38"/>
        <v>8467272612</v>
      </c>
      <c r="J667" s="51">
        <v>-73322</v>
      </c>
      <c r="K667" s="53">
        <f t="shared" si="39"/>
        <v>8467199290</v>
      </c>
      <c r="L667" s="57">
        <v>0</v>
      </c>
      <c r="M667" s="63" t="s">
        <v>132</v>
      </c>
      <c r="N667" t="s">
        <v>101</v>
      </c>
      <c r="O667" s="35" t="str">
        <f>IF([1]totrevprm!O668="","",[1]totrevprm!O668)</f>
        <v/>
      </c>
      <c r="P667" s="32">
        <v>365178719</v>
      </c>
      <c r="Q667" s="32">
        <v>114201112</v>
      </c>
      <c r="V667" s="35"/>
      <c r="X667" s="55"/>
      <c r="Y667" s="55"/>
      <c r="Z667" s="55"/>
    </row>
    <row r="668" spans="1:26">
      <c r="A668" s="47" t="s">
        <v>35</v>
      </c>
      <c r="B668" s="48" t="s">
        <v>177</v>
      </c>
      <c r="C668" s="49"/>
      <c r="D668" s="50">
        <v>2021</v>
      </c>
      <c r="E668" s="34">
        <v>1728055129</v>
      </c>
      <c r="F668" s="34">
        <v>2586547648</v>
      </c>
      <c r="G668" s="34">
        <v>4162381769</v>
      </c>
      <c r="H668" s="34">
        <v>0</v>
      </c>
      <c r="I668" s="52">
        <f t="shared" si="38"/>
        <v>8476984546</v>
      </c>
      <c r="J668" s="57">
        <v>-3</v>
      </c>
      <c r="K668" s="53">
        <f t="shared" si="39"/>
        <v>8476984543</v>
      </c>
      <c r="L668" s="57">
        <v>0</v>
      </c>
      <c r="M668" s="63" t="s">
        <v>132</v>
      </c>
      <c r="N668" t="s">
        <v>101</v>
      </c>
      <c r="O668" s="35"/>
      <c r="P668" s="32">
        <v>353528773.60000002</v>
      </c>
      <c r="Q668" s="32">
        <v>120424214</v>
      </c>
      <c r="V668" s="35"/>
      <c r="X668" s="55"/>
      <c r="Y668" s="55"/>
      <c r="Z668" s="55"/>
    </row>
    <row r="669" spans="1:26">
      <c r="A669" s="47" t="s">
        <v>35</v>
      </c>
      <c r="B669" s="48" t="s">
        <v>177</v>
      </c>
      <c r="C669" s="49"/>
      <c r="D669" s="50">
        <v>2022</v>
      </c>
      <c r="E669" s="34">
        <v>1825615325</v>
      </c>
      <c r="F669" s="34">
        <v>3729415646</v>
      </c>
      <c r="G669" s="34">
        <v>4166774755</v>
      </c>
      <c r="H669" s="34">
        <v>0</v>
      </c>
      <c r="I669" s="52">
        <f t="shared" si="38"/>
        <v>9721805726</v>
      </c>
      <c r="J669" s="57">
        <v>-4423</v>
      </c>
      <c r="K669" s="53">
        <f t="shared" si="39"/>
        <v>9721801303</v>
      </c>
      <c r="L669" s="57">
        <v>0</v>
      </c>
      <c r="M669" s="63" t="s">
        <v>132</v>
      </c>
      <c r="O669" s="35" t="str">
        <f>IF([1]totrevprm!O672="","",[1]totrevprm!O672)</f>
        <v/>
      </c>
      <c r="P669" s="57">
        <v>377265981</v>
      </c>
      <c r="Q669" s="57">
        <v>120572071</v>
      </c>
    </row>
    <row r="670" spans="1:26">
      <c r="A670" s="47" t="s">
        <v>35</v>
      </c>
      <c r="B670" s="48" t="s">
        <v>177</v>
      </c>
      <c r="C670" s="49"/>
      <c r="D670" s="50">
        <v>2023</v>
      </c>
      <c r="E670" s="34">
        <v>1844567958</v>
      </c>
      <c r="F670" s="34">
        <v>4051988445.7575002</v>
      </c>
      <c r="G670" s="34">
        <v>4194866394.3295999</v>
      </c>
      <c r="H670" s="34">
        <v>0</v>
      </c>
      <c r="I670" s="52">
        <f t="shared" si="38"/>
        <v>10091422798.087099</v>
      </c>
      <c r="J670" s="57">
        <v>-605</v>
      </c>
      <c r="K670" s="53">
        <f t="shared" si="39"/>
        <v>10091422193.087099</v>
      </c>
      <c r="L670" s="34">
        <v>0</v>
      </c>
      <c r="M670" s="63" t="s">
        <v>132</v>
      </c>
      <c r="O670" s="35"/>
      <c r="P670" s="57">
        <v>409262727.48000002</v>
      </c>
      <c r="Q670" s="57">
        <v>121527899</v>
      </c>
    </row>
    <row r="671" spans="1:26">
      <c r="A671" s="47"/>
      <c r="B671" s="49"/>
      <c r="C671" s="49"/>
      <c r="E671" s="51"/>
      <c r="F671" s="51"/>
      <c r="G671" s="51"/>
      <c r="H671" s="51"/>
      <c r="I671" s="52"/>
      <c r="K671" s="59"/>
      <c r="L671" s="34"/>
      <c r="M671" s="63"/>
      <c r="O671" s="35"/>
    </row>
    <row r="672" spans="1:26">
      <c r="A672" s="47" t="s">
        <v>37</v>
      </c>
      <c r="B672" s="48" t="s">
        <v>182</v>
      </c>
      <c r="C672" s="49" t="s">
        <v>183</v>
      </c>
      <c r="D672" s="50">
        <v>1988</v>
      </c>
      <c r="E672" s="51">
        <v>1061394381</v>
      </c>
      <c r="F672" s="51">
        <v>574031109</v>
      </c>
      <c r="G672" s="51">
        <v>877000957</v>
      </c>
      <c r="H672" s="51">
        <v>0</v>
      </c>
      <c r="I672" s="52">
        <f t="shared" ref="I672:I735" si="40">SUM(E672:H672)</f>
        <v>2512426447</v>
      </c>
      <c r="J672" s="51">
        <v>-1200824</v>
      </c>
      <c r="K672" s="53">
        <f>SUM(I672:J672)</f>
        <v>2511225623</v>
      </c>
      <c r="L672" s="34">
        <v>23113640</v>
      </c>
      <c r="M672" s="63" t="s">
        <v>184</v>
      </c>
      <c r="N672" t="s">
        <v>101</v>
      </c>
      <c r="O672" s="35" t="str">
        <f>IF([1]totrevprm!O673="","",[1]totrevprm!O673)</f>
        <v/>
      </c>
    </row>
    <row r="673" spans="1:26">
      <c r="A673" s="47" t="s">
        <v>37</v>
      </c>
      <c r="B673" s="48" t="s">
        <v>182</v>
      </c>
      <c r="C673" s="49" t="s">
        <v>125</v>
      </c>
      <c r="D673" s="50">
        <v>1989</v>
      </c>
      <c r="E673" s="51">
        <v>996849752</v>
      </c>
      <c r="F673" s="51">
        <v>588924864</v>
      </c>
      <c r="G673" s="51">
        <v>928692389</v>
      </c>
      <c r="H673" s="51">
        <v>0</v>
      </c>
      <c r="I673" s="52">
        <f t="shared" si="40"/>
        <v>2514467005</v>
      </c>
      <c r="J673" s="51">
        <v>-335711</v>
      </c>
      <c r="K673" s="53">
        <f t="shared" ref="K673:K707" si="41">SUM(I673:J673)</f>
        <v>2514131294</v>
      </c>
      <c r="L673" s="34">
        <v>23892225</v>
      </c>
      <c r="M673" s="63" t="s">
        <v>184</v>
      </c>
      <c r="N673" t="s">
        <v>101</v>
      </c>
      <c r="O673" s="35" t="str">
        <f>IF([1]totrevprm!O674="","",[1]totrevprm!O674)</f>
        <v/>
      </c>
    </row>
    <row r="674" spans="1:26">
      <c r="A674" s="47" t="s">
        <v>37</v>
      </c>
      <c r="B674" s="48" t="s">
        <v>182</v>
      </c>
      <c r="C674" s="49" t="s">
        <v>125</v>
      </c>
      <c r="D674" s="50">
        <v>1990</v>
      </c>
      <c r="E674" s="51">
        <v>1018057956</v>
      </c>
      <c r="F674" s="51">
        <v>603881729.79999995</v>
      </c>
      <c r="G674" s="51">
        <v>1036157963</v>
      </c>
      <c r="H674" s="51">
        <v>0</v>
      </c>
      <c r="I674" s="52">
        <f t="shared" si="40"/>
        <v>2658097648.8000002</v>
      </c>
      <c r="J674" s="51">
        <v>-1008737</v>
      </c>
      <c r="K674" s="53">
        <f t="shared" si="41"/>
        <v>2657088911.8000002</v>
      </c>
      <c r="L674" s="34">
        <v>26985446</v>
      </c>
      <c r="M674" s="63" t="s">
        <v>184</v>
      </c>
      <c r="N674" t="s">
        <v>101</v>
      </c>
      <c r="O674" s="35" t="str">
        <f>IF([1]totrevprm!O675="","",[1]totrevprm!O675)</f>
        <v/>
      </c>
    </row>
    <row r="675" spans="1:26">
      <c r="A675" s="47" t="s">
        <v>37</v>
      </c>
      <c r="B675" s="48" t="s">
        <v>182</v>
      </c>
      <c r="C675" s="49" t="s">
        <v>125</v>
      </c>
      <c r="D675" s="50">
        <v>1991</v>
      </c>
      <c r="E675" s="51">
        <v>1121317153</v>
      </c>
      <c r="F675" s="51">
        <v>645602985</v>
      </c>
      <c r="G675" s="51">
        <v>1098008110</v>
      </c>
      <c r="H675" s="51">
        <v>0</v>
      </c>
      <c r="I675" s="52">
        <f t="shared" si="40"/>
        <v>2864928248</v>
      </c>
      <c r="J675" s="51">
        <v>-387312</v>
      </c>
      <c r="K675" s="53">
        <f t="shared" si="41"/>
        <v>2864540936</v>
      </c>
      <c r="L675" s="34">
        <v>33959803</v>
      </c>
      <c r="M675" s="63" t="s">
        <v>184</v>
      </c>
      <c r="N675" t="s">
        <v>101</v>
      </c>
      <c r="O675" s="35" t="str">
        <f>IF([1]totrevprm!O676="","",[1]totrevprm!O676)</f>
        <v/>
      </c>
    </row>
    <row r="676" spans="1:26">
      <c r="A676" s="47" t="s">
        <v>37</v>
      </c>
      <c r="B676" s="48" t="s">
        <v>182</v>
      </c>
      <c r="C676" s="49" t="s">
        <v>125</v>
      </c>
      <c r="D676" s="50">
        <v>1992</v>
      </c>
      <c r="E676" s="51">
        <v>1178793531</v>
      </c>
      <c r="F676" s="51">
        <v>633048563.60000002</v>
      </c>
      <c r="G676" s="51">
        <v>1138258377</v>
      </c>
      <c r="H676" s="51">
        <v>0</v>
      </c>
      <c r="I676" s="52">
        <f t="shared" si="40"/>
        <v>2950100471.5999999</v>
      </c>
      <c r="J676" s="51">
        <v>-1477518</v>
      </c>
      <c r="K676" s="53">
        <f t="shared" si="41"/>
        <v>2948622953.5999999</v>
      </c>
      <c r="L676" s="34">
        <v>43120758</v>
      </c>
      <c r="M676" s="63" t="s">
        <v>184</v>
      </c>
      <c r="N676" t="s">
        <v>101</v>
      </c>
      <c r="O676" s="35" t="str">
        <f>IF([1]totrevprm!O677="","",[1]totrevprm!O677)</f>
        <v/>
      </c>
    </row>
    <row r="677" spans="1:26">
      <c r="A677" s="47" t="s">
        <v>37</v>
      </c>
      <c r="B677" s="48" t="s">
        <v>182</v>
      </c>
      <c r="C677" s="49" t="s">
        <v>125</v>
      </c>
      <c r="D677" s="50">
        <v>1993</v>
      </c>
      <c r="E677" s="51">
        <v>1248764898</v>
      </c>
      <c r="F677" s="51">
        <v>539042938</v>
      </c>
      <c r="G677" s="51">
        <v>1605901669</v>
      </c>
      <c r="H677" s="51">
        <v>0</v>
      </c>
      <c r="I677" s="52">
        <f t="shared" si="40"/>
        <v>3393709505</v>
      </c>
      <c r="J677" s="51">
        <v>-112426</v>
      </c>
      <c r="K677" s="53">
        <f t="shared" si="41"/>
        <v>3393597079</v>
      </c>
      <c r="L677" s="34">
        <v>41233215</v>
      </c>
      <c r="M677" s="63" t="s">
        <v>184</v>
      </c>
      <c r="N677" t="s">
        <v>101</v>
      </c>
      <c r="O677" s="35" t="str">
        <f>IF([1]totrevprm!O678="","",[1]totrevprm!O678)</f>
        <v/>
      </c>
    </row>
    <row r="678" spans="1:26">
      <c r="A678" s="47" t="s">
        <v>37</v>
      </c>
      <c r="B678" s="48" t="s">
        <v>182</v>
      </c>
      <c r="C678" s="49" t="s">
        <v>125</v>
      </c>
      <c r="D678" s="50">
        <v>1994</v>
      </c>
      <c r="E678" s="51">
        <v>1300073287</v>
      </c>
      <c r="F678" s="51">
        <v>723268656</v>
      </c>
      <c r="G678" s="51">
        <v>1463024597</v>
      </c>
      <c r="H678" s="51">
        <v>0</v>
      </c>
      <c r="I678" s="52">
        <f t="shared" si="40"/>
        <v>3486366540</v>
      </c>
      <c r="J678" s="51">
        <v>-2724539</v>
      </c>
      <c r="K678" s="53">
        <f t="shared" si="41"/>
        <v>3483642001</v>
      </c>
      <c r="L678" s="34">
        <v>44926928</v>
      </c>
      <c r="M678" s="63" t="s">
        <v>184</v>
      </c>
      <c r="N678" t="s">
        <v>101</v>
      </c>
      <c r="O678" s="35" t="str">
        <f>IF([1]totrevprm!O679="","",[1]totrevprm!O679)</f>
        <v/>
      </c>
    </row>
    <row r="679" spans="1:26">
      <c r="A679" s="47" t="s">
        <v>37</v>
      </c>
      <c r="B679" s="48" t="s">
        <v>182</v>
      </c>
      <c r="C679" s="49" t="s">
        <v>125</v>
      </c>
      <c r="D679" s="50">
        <v>1995</v>
      </c>
      <c r="E679" s="51">
        <v>1379843512</v>
      </c>
      <c r="F679" s="51">
        <v>716707593</v>
      </c>
      <c r="G679" s="51">
        <v>1458342180</v>
      </c>
      <c r="H679" s="51">
        <v>0</v>
      </c>
      <c r="I679" s="52">
        <f t="shared" si="40"/>
        <v>3554893285</v>
      </c>
      <c r="J679" s="51">
        <v>-163830</v>
      </c>
      <c r="K679" s="53">
        <f t="shared" si="41"/>
        <v>3554729455</v>
      </c>
      <c r="L679" s="34">
        <v>55557500</v>
      </c>
      <c r="M679" s="63" t="s">
        <v>184</v>
      </c>
      <c r="N679" t="s">
        <v>101</v>
      </c>
      <c r="O679" s="35" t="str">
        <f>IF([1]totrevprm!O680="","",[1]totrevprm!O680)</f>
        <v/>
      </c>
    </row>
    <row r="680" spans="1:26">
      <c r="A680" s="47" t="s">
        <v>37</v>
      </c>
      <c r="B680" s="48" t="s">
        <v>182</v>
      </c>
      <c r="C680" s="49" t="s">
        <v>125</v>
      </c>
      <c r="D680" s="50">
        <v>1996</v>
      </c>
      <c r="E680" s="51">
        <v>1339112500</v>
      </c>
      <c r="F680" s="51">
        <v>642737918</v>
      </c>
      <c r="G680" s="51">
        <v>1448410476</v>
      </c>
      <c r="H680" s="51">
        <v>0</v>
      </c>
      <c r="I680" s="52">
        <f t="shared" si="40"/>
        <v>3430260894</v>
      </c>
      <c r="J680" s="51">
        <v>-248994</v>
      </c>
      <c r="K680" s="53">
        <f t="shared" si="41"/>
        <v>3430011900</v>
      </c>
      <c r="L680" s="34">
        <v>44304022</v>
      </c>
      <c r="M680" s="63" t="s">
        <v>184</v>
      </c>
      <c r="N680" t="s">
        <v>101</v>
      </c>
      <c r="O680" s="35" t="str">
        <f>IF([1]totrevprm!O681="","",[1]totrevprm!O681)</f>
        <v/>
      </c>
    </row>
    <row r="681" spans="1:26">
      <c r="A681" s="47" t="s">
        <v>37</v>
      </c>
      <c r="B681" s="48" t="s">
        <v>182</v>
      </c>
      <c r="C681" s="49" t="s">
        <v>125</v>
      </c>
      <c r="D681" s="50">
        <v>1997</v>
      </c>
      <c r="E681" s="51">
        <v>1300752300</v>
      </c>
      <c r="F681" s="51">
        <v>807107035</v>
      </c>
      <c r="G681" s="51">
        <v>1433423516</v>
      </c>
      <c r="H681" s="51">
        <v>0</v>
      </c>
      <c r="I681" s="52">
        <f t="shared" si="40"/>
        <v>3541282851</v>
      </c>
      <c r="J681" s="51">
        <v>-699996</v>
      </c>
      <c r="K681" s="53">
        <f t="shared" si="41"/>
        <v>3540582855</v>
      </c>
      <c r="L681" s="34">
        <v>56147744</v>
      </c>
      <c r="M681" s="63" t="s">
        <v>184</v>
      </c>
      <c r="N681" t="s">
        <v>101</v>
      </c>
      <c r="O681" s="35" t="str">
        <f>IF([1]totrevprm!O682="","",[1]totrevprm!O682)</f>
        <v/>
      </c>
    </row>
    <row r="682" spans="1:26">
      <c r="A682" s="47" t="s">
        <v>37</v>
      </c>
      <c r="B682" s="48" t="s">
        <v>182</v>
      </c>
      <c r="C682" s="49" t="s">
        <v>125</v>
      </c>
      <c r="D682" s="50">
        <v>1998</v>
      </c>
      <c r="E682" s="51">
        <v>1309920109</v>
      </c>
      <c r="F682" s="51">
        <v>694905543</v>
      </c>
      <c r="G682" s="51">
        <v>1478605295</v>
      </c>
      <c r="H682" s="51">
        <v>0</v>
      </c>
      <c r="I682" s="52">
        <f t="shared" si="40"/>
        <v>3483430947</v>
      </c>
      <c r="J682" s="51">
        <v>-25043</v>
      </c>
      <c r="K682" s="53">
        <f t="shared" si="41"/>
        <v>3483405904</v>
      </c>
      <c r="L682" s="34">
        <v>47810828</v>
      </c>
      <c r="M682" s="63" t="s">
        <v>184</v>
      </c>
      <c r="N682" t="s">
        <v>101</v>
      </c>
      <c r="O682" s="35" t="str">
        <f>IF([1]totrevprm!O683="","",[1]totrevprm!O683)</f>
        <v/>
      </c>
    </row>
    <row r="683" spans="1:26">
      <c r="A683" s="47" t="s">
        <v>37</v>
      </c>
      <c r="B683" s="48" t="s">
        <v>182</v>
      </c>
      <c r="C683" s="49" t="s">
        <v>125</v>
      </c>
      <c r="D683" s="50">
        <v>1999</v>
      </c>
      <c r="E683" s="51">
        <v>1337413680</v>
      </c>
      <c r="F683" s="51">
        <v>1000942545</v>
      </c>
      <c r="G683" s="51">
        <v>1503860088</v>
      </c>
      <c r="H683" s="51">
        <v>0</v>
      </c>
      <c r="I683" s="52">
        <f t="shared" si="40"/>
        <v>3842216313</v>
      </c>
      <c r="J683" s="51">
        <v>-16390</v>
      </c>
      <c r="K683" s="53">
        <f t="shared" si="41"/>
        <v>3842199923</v>
      </c>
      <c r="L683" s="34">
        <v>44644228</v>
      </c>
      <c r="M683" s="63" t="s">
        <v>184</v>
      </c>
      <c r="N683" t="s">
        <v>101</v>
      </c>
      <c r="O683" s="35" t="str">
        <f>IF([1]totrevprm!O684="","",[1]totrevprm!O684)</f>
        <v/>
      </c>
    </row>
    <row r="684" spans="1:26">
      <c r="A684" s="47" t="s">
        <v>37</v>
      </c>
      <c r="B684" s="48" t="s">
        <v>182</v>
      </c>
      <c r="C684" s="49" t="s">
        <v>125</v>
      </c>
      <c r="D684" s="50">
        <v>2000</v>
      </c>
      <c r="E684" s="51">
        <v>1325312652</v>
      </c>
      <c r="F684" s="51">
        <v>1111178644</v>
      </c>
      <c r="G684" s="51">
        <v>1588295172</v>
      </c>
      <c r="H684" s="51">
        <v>0</v>
      </c>
      <c r="I684" s="52">
        <f t="shared" si="40"/>
        <v>4024786468</v>
      </c>
      <c r="J684" s="51">
        <v>-721133</v>
      </c>
      <c r="K684" s="53">
        <f t="shared" si="41"/>
        <v>4024065335</v>
      </c>
      <c r="L684" s="34">
        <v>64531917</v>
      </c>
      <c r="M684" s="63" t="s">
        <v>184</v>
      </c>
      <c r="N684" t="s">
        <v>101</v>
      </c>
      <c r="O684" s="35" t="str">
        <f>IF([1]totrevprm!O685="","",[1]totrevprm!O685)</f>
        <v/>
      </c>
      <c r="V684" s="35" t="s">
        <v>182</v>
      </c>
      <c r="W684" s="55">
        <v>459088</v>
      </c>
      <c r="X684" s="55">
        <v>9976814</v>
      </c>
      <c r="Y684" s="55">
        <v>14257701</v>
      </c>
      <c r="Z684" s="55">
        <v>0</v>
      </c>
    </row>
    <row r="685" spans="1:26">
      <c r="A685" s="47" t="s">
        <v>37</v>
      </c>
      <c r="B685" s="48" t="s">
        <v>182</v>
      </c>
      <c r="C685" s="49" t="s">
        <v>125</v>
      </c>
      <c r="D685" s="50">
        <v>2001</v>
      </c>
      <c r="E685" s="51">
        <v>1416242656</v>
      </c>
      <c r="F685" s="51">
        <v>1539052777.52</v>
      </c>
      <c r="G685" s="51">
        <v>1735600327</v>
      </c>
      <c r="H685" s="51">
        <v>0</v>
      </c>
      <c r="I685" s="52">
        <f t="shared" si="40"/>
        <v>4690895760.5200005</v>
      </c>
      <c r="J685" s="51">
        <v>-57446</v>
      </c>
      <c r="K685" s="53">
        <f t="shared" si="41"/>
        <v>4690838314.5200005</v>
      </c>
      <c r="L685" s="32">
        <v>40291410</v>
      </c>
      <c r="M685" s="63" t="s">
        <v>184</v>
      </c>
      <c r="N685" t="s">
        <v>101</v>
      </c>
      <c r="O685" s="35" t="str">
        <f>IF([1]totrevprm!O686="","",[1]totrevprm!O686)</f>
        <v/>
      </c>
      <c r="V685" s="35"/>
      <c r="W685" s="55"/>
      <c r="X685" s="55"/>
      <c r="Y685" s="55"/>
      <c r="Z685" s="55"/>
    </row>
    <row r="686" spans="1:26">
      <c r="A686" s="47" t="s">
        <v>37</v>
      </c>
      <c r="B686" s="48" t="s">
        <v>182</v>
      </c>
      <c r="C686" s="49" t="s">
        <v>125</v>
      </c>
      <c r="D686" s="50">
        <v>2002</v>
      </c>
      <c r="E686" s="51">
        <v>1456002060</v>
      </c>
      <c r="F686" s="51">
        <v>2062519014</v>
      </c>
      <c r="G686" s="51">
        <v>1917295335</v>
      </c>
      <c r="H686" s="51">
        <v>0</v>
      </c>
      <c r="I686" s="52">
        <f t="shared" si="40"/>
        <v>5435816409</v>
      </c>
      <c r="J686" s="51">
        <v>-53070</v>
      </c>
      <c r="K686" s="53">
        <f t="shared" si="41"/>
        <v>5435763339</v>
      </c>
      <c r="L686" s="32">
        <v>58279507</v>
      </c>
      <c r="M686" s="63" t="s">
        <v>184</v>
      </c>
      <c r="N686" t="s">
        <v>101</v>
      </c>
      <c r="O686" s="35" t="str">
        <f>IF([1]totrevprm!O687="","",[1]totrevprm!O687)</f>
        <v/>
      </c>
      <c r="R686" s="74"/>
      <c r="S686" s="75"/>
      <c r="T686" s="75"/>
      <c r="V686" s="35"/>
      <c r="W686" s="55"/>
      <c r="X686" s="55"/>
      <c r="Y686" s="55"/>
      <c r="Z686" s="55"/>
    </row>
    <row r="687" spans="1:26">
      <c r="A687" s="47" t="s">
        <v>37</v>
      </c>
      <c r="B687" s="48" t="s">
        <v>182</v>
      </c>
      <c r="C687" s="49" t="s">
        <v>125</v>
      </c>
      <c r="D687" s="50">
        <v>2003</v>
      </c>
      <c r="E687" s="56">
        <v>1524822170</v>
      </c>
      <c r="F687" s="56">
        <v>1800991553</v>
      </c>
      <c r="G687" s="56">
        <v>2153187282</v>
      </c>
      <c r="H687" s="51">
        <v>0</v>
      </c>
      <c r="I687" s="52">
        <f t="shared" si="40"/>
        <v>5479001005</v>
      </c>
      <c r="J687" s="51">
        <v>-9952</v>
      </c>
      <c r="K687" s="53">
        <f t="shared" si="41"/>
        <v>5478991053</v>
      </c>
      <c r="L687" s="32">
        <v>59892340</v>
      </c>
      <c r="M687" s="63" t="s">
        <v>184</v>
      </c>
      <c r="N687" t="s">
        <v>101</v>
      </c>
      <c r="O687" s="35" t="str">
        <f>IF([1]totrevprm!O688="","",[1]totrevprm!O688)</f>
        <v/>
      </c>
      <c r="R687" s="74"/>
      <c r="S687" s="75"/>
      <c r="T687" s="75"/>
      <c r="V687" s="35"/>
      <c r="W687" s="55"/>
      <c r="X687" s="55"/>
      <c r="Y687" s="55"/>
      <c r="Z687" s="55"/>
    </row>
    <row r="688" spans="1:26">
      <c r="A688" s="47" t="s">
        <v>37</v>
      </c>
      <c r="B688" s="48" t="s">
        <v>182</v>
      </c>
      <c r="C688" s="49" t="s">
        <v>125</v>
      </c>
      <c r="D688" s="50">
        <v>2004</v>
      </c>
      <c r="E688" s="56">
        <v>1578036517</v>
      </c>
      <c r="F688" s="56">
        <v>1592187156</v>
      </c>
      <c r="G688" s="56">
        <v>2325327647</v>
      </c>
      <c r="H688" s="51">
        <v>0</v>
      </c>
      <c r="I688" s="52">
        <f t="shared" si="40"/>
        <v>5495551320</v>
      </c>
      <c r="J688" s="51">
        <v>-2215412</v>
      </c>
      <c r="K688" s="53">
        <f t="shared" si="41"/>
        <v>5493335908</v>
      </c>
      <c r="L688" s="32">
        <v>73114604</v>
      </c>
      <c r="M688" s="63" t="s">
        <v>184</v>
      </c>
      <c r="N688" t="s">
        <v>101</v>
      </c>
      <c r="O688" s="35" t="str">
        <f>IF([1]totrevprm!O689="","",[1]totrevprm!O689)</f>
        <v/>
      </c>
      <c r="T688" s="62"/>
      <c r="V688" s="35"/>
      <c r="W688" s="55"/>
      <c r="X688" s="55"/>
      <c r="Y688" s="55"/>
      <c r="Z688" s="55"/>
    </row>
    <row r="689" spans="1:26">
      <c r="A689" s="47" t="s">
        <v>37</v>
      </c>
      <c r="B689" s="48" t="s">
        <v>182</v>
      </c>
      <c r="C689" s="49"/>
      <c r="D689" s="50">
        <v>2005</v>
      </c>
      <c r="E689" s="56">
        <v>1527128731</v>
      </c>
      <c r="F689" s="56">
        <v>1518473870</v>
      </c>
      <c r="G689" s="56">
        <v>2498862100.9699998</v>
      </c>
      <c r="H689" s="51">
        <v>0</v>
      </c>
      <c r="I689" s="52">
        <f t="shared" si="40"/>
        <v>5544464701.9699993</v>
      </c>
      <c r="J689" s="51">
        <v>-4744</v>
      </c>
      <c r="K689" s="53">
        <f t="shared" si="41"/>
        <v>5544459957.9699993</v>
      </c>
      <c r="L689" s="32">
        <v>44776614</v>
      </c>
      <c r="M689" s="63" t="s">
        <v>184</v>
      </c>
      <c r="N689" t="s">
        <v>101</v>
      </c>
      <c r="O689" s="35" t="str">
        <f>IF([1]totrevprm!O690="","",[1]totrevprm!O690)</f>
        <v/>
      </c>
      <c r="T689" s="62"/>
      <c r="V689" s="35"/>
      <c r="W689" s="55"/>
      <c r="X689" s="55"/>
      <c r="Y689" s="55"/>
      <c r="Z689" s="55"/>
    </row>
    <row r="690" spans="1:26">
      <c r="A690" s="47" t="s">
        <v>37</v>
      </c>
      <c r="B690" s="48" t="s">
        <v>182</v>
      </c>
      <c r="C690" s="49"/>
      <c r="D690" s="50">
        <v>2006</v>
      </c>
      <c r="E690" s="34">
        <v>1651237114</v>
      </c>
      <c r="F690" s="34">
        <v>1979208982</v>
      </c>
      <c r="G690" s="34">
        <v>2791842343</v>
      </c>
      <c r="H690" s="34">
        <v>0</v>
      </c>
      <c r="I690" s="52">
        <f t="shared" si="40"/>
        <v>6422288439</v>
      </c>
      <c r="J690" s="51">
        <v>-6325355</v>
      </c>
      <c r="K690" s="53">
        <f t="shared" si="41"/>
        <v>6415963084</v>
      </c>
      <c r="L690" s="32">
        <v>144996081</v>
      </c>
      <c r="M690" s="63" t="s">
        <v>184</v>
      </c>
      <c r="N690" t="s">
        <v>101</v>
      </c>
      <c r="O690" s="35" t="str">
        <f>IF([1]totrevprm!O691="","",[1]totrevprm!O691)</f>
        <v/>
      </c>
      <c r="T690" s="62"/>
      <c r="V690" s="35"/>
      <c r="W690" s="55"/>
      <c r="X690" s="55"/>
      <c r="Y690" s="55"/>
      <c r="Z690" s="55"/>
    </row>
    <row r="691" spans="1:26">
      <c r="A691" s="47" t="s">
        <v>37</v>
      </c>
      <c r="B691" s="48" t="s">
        <v>182</v>
      </c>
      <c r="C691" s="49"/>
      <c r="D691" s="50">
        <v>2007</v>
      </c>
      <c r="E691" s="34">
        <v>1689804172</v>
      </c>
      <c r="F691" s="34">
        <v>2113085697</v>
      </c>
      <c r="G691" s="34">
        <v>3284912188</v>
      </c>
      <c r="H691" s="34">
        <v>0</v>
      </c>
      <c r="I691" s="52">
        <f t="shared" si="40"/>
        <v>7087802057</v>
      </c>
      <c r="J691" s="51">
        <v>-1</v>
      </c>
      <c r="K691" s="53">
        <f t="shared" si="41"/>
        <v>7087802056</v>
      </c>
      <c r="L691" s="32">
        <v>143070422</v>
      </c>
      <c r="M691" s="63" t="s">
        <v>184</v>
      </c>
      <c r="N691" t="s">
        <v>101</v>
      </c>
      <c r="O691" s="35" t="str">
        <f>IF([1]totrevprm!O692="","",[1]totrevprm!O692)</f>
        <v/>
      </c>
      <c r="T691" s="62"/>
      <c r="V691" s="35"/>
      <c r="W691" s="55"/>
      <c r="X691" s="55"/>
      <c r="Y691" s="55"/>
      <c r="Z691" s="55"/>
    </row>
    <row r="692" spans="1:26">
      <c r="A692" s="47" t="s">
        <v>37</v>
      </c>
      <c r="B692" s="48" t="s">
        <v>182</v>
      </c>
      <c r="C692" s="49"/>
      <c r="D692" s="50">
        <v>2008</v>
      </c>
      <c r="E692" s="34">
        <v>1756605827</v>
      </c>
      <c r="F692" s="34">
        <v>2821474355</v>
      </c>
      <c r="G692" s="34">
        <v>3387327704</v>
      </c>
      <c r="H692" s="34">
        <v>0</v>
      </c>
      <c r="I692" s="52">
        <f t="shared" si="40"/>
        <v>7965407886</v>
      </c>
      <c r="J692" s="51">
        <v>-23582</v>
      </c>
      <c r="K692" s="53">
        <f t="shared" si="41"/>
        <v>7965384304</v>
      </c>
      <c r="L692" s="32">
        <v>162579442</v>
      </c>
      <c r="M692" s="63" t="s">
        <v>184</v>
      </c>
      <c r="N692" t="s">
        <v>101</v>
      </c>
      <c r="O692" s="35" t="str">
        <f>IF([1]totrevprm!O693="","",[1]totrevprm!O693)</f>
        <v/>
      </c>
      <c r="V692" s="35"/>
      <c r="W692" s="55"/>
      <c r="X692" s="55"/>
      <c r="Y692" s="55"/>
      <c r="Z692" s="55"/>
    </row>
    <row r="693" spans="1:26">
      <c r="A693" s="47" t="s">
        <v>37</v>
      </c>
      <c r="B693" s="48" t="s">
        <v>182</v>
      </c>
      <c r="C693" s="49"/>
      <c r="D693" s="50">
        <v>2009</v>
      </c>
      <c r="E693" s="34">
        <v>1884497023</v>
      </c>
      <c r="F693" s="34">
        <v>2433815966</v>
      </c>
      <c r="G693" s="34">
        <v>3465561550</v>
      </c>
      <c r="H693" s="34">
        <v>0</v>
      </c>
      <c r="I693" s="52">
        <f t="shared" si="40"/>
        <v>7783874539</v>
      </c>
      <c r="J693" s="51">
        <v>-4</v>
      </c>
      <c r="K693" s="53">
        <f t="shared" si="41"/>
        <v>7783874535</v>
      </c>
      <c r="L693" s="32">
        <v>124690898</v>
      </c>
      <c r="M693" s="63" t="s">
        <v>184</v>
      </c>
      <c r="N693" t="s">
        <v>101</v>
      </c>
      <c r="O693" s="35" t="str">
        <f>IF([1]totrevprm!O694="","",[1]totrevprm!O694)</f>
        <v/>
      </c>
      <c r="V693" s="35"/>
      <c r="W693" s="55"/>
      <c r="X693" s="55"/>
      <c r="Y693" s="55"/>
      <c r="Z693" s="55"/>
    </row>
    <row r="694" spans="1:26">
      <c r="A694" s="47" t="s">
        <v>37</v>
      </c>
      <c r="B694" s="48" t="s">
        <v>182</v>
      </c>
      <c r="C694" s="49"/>
      <c r="D694" s="50">
        <v>2010</v>
      </c>
      <c r="E694" s="34">
        <v>1985231181</v>
      </c>
      <c r="F694" s="34">
        <v>2079835353</v>
      </c>
      <c r="G694" s="34">
        <v>3624239225</v>
      </c>
      <c r="H694" s="34">
        <v>0</v>
      </c>
      <c r="I694" s="52">
        <f t="shared" si="40"/>
        <v>7689305759</v>
      </c>
      <c r="J694" s="51">
        <v>-6593</v>
      </c>
      <c r="K694" s="53">
        <f t="shared" si="41"/>
        <v>7689299166</v>
      </c>
      <c r="L694" s="32">
        <v>124900532</v>
      </c>
      <c r="M694" s="63" t="s">
        <v>184</v>
      </c>
      <c r="N694" t="s">
        <v>101</v>
      </c>
      <c r="O694" s="35" t="str">
        <f>IF([1]totrevprm!O695="","",[1]totrevprm!O695)</f>
        <v/>
      </c>
      <c r="V694" s="35"/>
      <c r="W694" s="55"/>
      <c r="X694" s="55"/>
      <c r="Y694" s="55"/>
      <c r="Z694" s="55"/>
    </row>
    <row r="695" spans="1:26">
      <c r="A695" s="47" t="s">
        <v>37</v>
      </c>
      <c r="B695" s="48" t="s">
        <v>182</v>
      </c>
      <c r="C695" s="49"/>
      <c r="D695" s="50">
        <v>2011</v>
      </c>
      <c r="E695" s="34">
        <v>2024088654</v>
      </c>
      <c r="F695" s="34">
        <v>2198513841</v>
      </c>
      <c r="G695" s="34">
        <v>3560278143.25</v>
      </c>
      <c r="H695" s="34">
        <v>0</v>
      </c>
      <c r="I695" s="52">
        <f t="shared" si="40"/>
        <v>7782880638.25</v>
      </c>
      <c r="J695" s="51">
        <v>-3836</v>
      </c>
      <c r="K695" s="53">
        <f t="shared" si="41"/>
        <v>7782876802.25</v>
      </c>
      <c r="L695" s="32">
        <v>131535014</v>
      </c>
      <c r="M695" s="63" t="s">
        <v>184</v>
      </c>
      <c r="N695" t="s">
        <v>101</v>
      </c>
      <c r="O695" s="35" t="str">
        <f>IF([1]totrevprm!O696="","",[1]totrevprm!O696)</f>
        <v/>
      </c>
      <c r="V695" s="35"/>
      <c r="W695" s="55"/>
      <c r="X695" s="55"/>
      <c r="Y695" s="55"/>
      <c r="Z695" s="55"/>
    </row>
    <row r="696" spans="1:26">
      <c r="A696" s="47" t="s">
        <v>37</v>
      </c>
      <c r="B696" s="48" t="s">
        <v>182</v>
      </c>
      <c r="C696" s="49"/>
      <c r="D696" s="50">
        <v>2012</v>
      </c>
      <c r="E696" s="34">
        <v>2078046849</v>
      </c>
      <c r="F696" s="34">
        <v>2253251827</v>
      </c>
      <c r="G696" s="34">
        <v>3705288312</v>
      </c>
      <c r="H696" s="34">
        <v>0</v>
      </c>
      <c r="I696" s="52">
        <f t="shared" si="40"/>
        <v>8036586988</v>
      </c>
      <c r="J696" s="51">
        <v>-1725</v>
      </c>
      <c r="K696" s="53">
        <f t="shared" si="41"/>
        <v>8036585263</v>
      </c>
      <c r="L696" s="32">
        <v>110850426</v>
      </c>
      <c r="M696" s="63" t="s">
        <v>184</v>
      </c>
      <c r="N696" t="s">
        <v>101</v>
      </c>
      <c r="O696" s="35" t="str">
        <f>IF([1]totrevprm!O697="","",[1]totrevprm!O697)</f>
        <v/>
      </c>
      <c r="V696" s="35"/>
      <c r="W696" s="55"/>
      <c r="X696" s="55"/>
      <c r="Y696" s="55"/>
      <c r="Z696" s="55"/>
    </row>
    <row r="697" spans="1:26">
      <c r="A697" s="47" t="s">
        <v>37</v>
      </c>
      <c r="B697" s="48" t="s">
        <v>182</v>
      </c>
      <c r="C697" s="49"/>
      <c r="D697" s="50">
        <v>2013</v>
      </c>
      <c r="E697" s="34">
        <v>2140889799</v>
      </c>
      <c r="F697" s="34">
        <v>2420840710</v>
      </c>
      <c r="G697" s="34">
        <v>3676991155</v>
      </c>
      <c r="H697" s="34">
        <v>0</v>
      </c>
      <c r="I697" s="52">
        <f t="shared" si="40"/>
        <v>8238721664</v>
      </c>
      <c r="J697" s="51">
        <v>-7832218</v>
      </c>
      <c r="K697" s="53">
        <f t="shared" si="41"/>
        <v>8230889446</v>
      </c>
      <c r="L697" s="32">
        <v>127786518</v>
      </c>
      <c r="M697" s="63" t="s">
        <v>184</v>
      </c>
      <c r="N697" t="s">
        <v>101</v>
      </c>
      <c r="O697" s="35" t="str">
        <f>IF([1]totrevprm!O698="","",[1]totrevprm!O698)</f>
        <v/>
      </c>
      <c r="V697" s="35"/>
      <c r="W697" s="55"/>
      <c r="X697" s="55"/>
      <c r="Y697" s="55"/>
      <c r="Z697" s="55"/>
    </row>
    <row r="698" spans="1:26">
      <c r="A698" s="47" t="s">
        <v>37</v>
      </c>
      <c r="B698" s="48" t="s">
        <v>182</v>
      </c>
      <c r="C698" s="49"/>
      <c r="D698" s="50">
        <v>2014</v>
      </c>
      <c r="E698" s="34">
        <v>2201139105</v>
      </c>
      <c r="F698" s="34">
        <v>2421052904</v>
      </c>
      <c r="G698" s="34">
        <v>3964723029.79</v>
      </c>
      <c r="H698" s="34">
        <v>0</v>
      </c>
      <c r="I698" s="52">
        <f t="shared" si="40"/>
        <v>8586915038.79</v>
      </c>
      <c r="J698" s="51">
        <v>-42438</v>
      </c>
      <c r="K698" s="53">
        <f t="shared" si="41"/>
        <v>8586872600.79</v>
      </c>
      <c r="L698" s="34">
        <v>113183859</v>
      </c>
      <c r="M698" s="63" t="s">
        <v>184</v>
      </c>
      <c r="N698" t="s">
        <v>101</v>
      </c>
      <c r="O698" s="35" t="str">
        <f>IF([1]totrevprm!O699="","",[1]totrevprm!O699)</f>
        <v/>
      </c>
      <c r="V698" s="35"/>
      <c r="W698" s="55"/>
      <c r="X698" s="55"/>
      <c r="Y698" s="55"/>
      <c r="Z698" s="55"/>
    </row>
    <row r="699" spans="1:26">
      <c r="A699" s="47" t="s">
        <v>37</v>
      </c>
      <c r="B699" s="48" t="s">
        <v>182</v>
      </c>
      <c r="C699" s="49"/>
      <c r="D699" s="50">
        <v>2015</v>
      </c>
      <c r="E699" s="34">
        <v>2210297851</v>
      </c>
      <c r="F699" s="34">
        <v>2592456650</v>
      </c>
      <c r="G699" s="34">
        <v>4180565657</v>
      </c>
      <c r="H699" s="34">
        <v>0</v>
      </c>
      <c r="I699" s="52">
        <f t="shared" si="40"/>
        <v>8983320158</v>
      </c>
      <c r="J699" s="51">
        <v>-5260</v>
      </c>
      <c r="K699" s="53">
        <f t="shared" si="41"/>
        <v>8983314898</v>
      </c>
      <c r="L699" s="34">
        <v>118677149</v>
      </c>
      <c r="M699" s="63" t="s">
        <v>184</v>
      </c>
      <c r="N699" t="s">
        <v>101</v>
      </c>
      <c r="O699" s="35" t="str">
        <f>IF([1]totrevprm!O700="","",[1]totrevprm!O700)</f>
        <v/>
      </c>
      <c r="P699" s="32">
        <v>397383841.37903923</v>
      </c>
      <c r="Q699" s="32">
        <v>94055529.914776117</v>
      </c>
      <c r="V699" s="35"/>
      <c r="W699" s="55"/>
      <c r="X699" s="55"/>
      <c r="Y699" s="55"/>
      <c r="Z699" s="55"/>
    </row>
    <row r="700" spans="1:26">
      <c r="A700" s="47" t="s">
        <v>37</v>
      </c>
      <c r="B700" s="48" t="s">
        <v>182</v>
      </c>
      <c r="C700" s="49"/>
      <c r="D700" s="50">
        <v>2016</v>
      </c>
      <c r="E700" s="34">
        <v>2358653809</v>
      </c>
      <c r="F700" s="34">
        <v>2638306060</v>
      </c>
      <c r="G700" s="34">
        <v>4011364777</v>
      </c>
      <c r="H700" s="34">
        <v>0</v>
      </c>
      <c r="I700" s="52">
        <f t="shared" si="40"/>
        <v>9008324646</v>
      </c>
      <c r="J700" s="51">
        <v>-2</v>
      </c>
      <c r="K700" s="53">
        <f t="shared" si="41"/>
        <v>9008324644</v>
      </c>
      <c r="L700" s="34">
        <v>116837084</v>
      </c>
      <c r="M700" s="63" t="s">
        <v>184</v>
      </c>
      <c r="N700" t="s">
        <v>101</v>
      </c>
      <c r="O700" s="35" t="str">
        <f>IF([1]totrevprm!O701="","",[1]totrevprm!O701)</f>
        <v/>
      </c>
      <c r="P700" s="32">
        <v>397609335.53459752</v>
      </c>
      <c r="Q700" s="32">
        <v>96997991.949398488</v>
      </c>
      <c r="V700" s="35"/>
      <c r="W700" s="55"/>
      <c r="X700" s="55"/>
      <c r="Y700" s="55"/>
      <c r="Z700" s="55"/>
    </row>
    <row r="701" spans="1:26">
      <c r="A701" s="47" t="s">
        <v>37</v>
      </c>
      <c r="B701" s="48" t="s">
        <v>182</v>
      </c>
      <c r="C701" s="49"/>
      <c r="D701" s="50">
        <v>2017</v>
      </c>
      <c r="E701" s="34">
        <v>2331485656</v>
      </c>
      <c r="F701" s="34">
        <v>2537801001</v>
      </c>
      <c r="G701" s="34">
        <v>4078229241.29</v>
      </c>
      <c r="H701" s="34">
        <v>0</v>
      </c>
      <c r="I701" s="52">
        <f t="shared" si="40"/>
        <v>8947515898.2900009</v>
      </c>
      <c r="J701" s="51">
        <v>-109870</v>
      </c>
      <c r="K701" s="53">
        <f t="shared" si="41"/>
        <v>8947406028.2900009</v>
      </c>
      <c r="L701" s="34">
        <v>84476426</v>
      </c>
      <c r="M701" s="63" t="s">
        <v>184</v>
      </c>
      <c r="N701" t="s">
        <v>101</v>
      </c>
      <c r="O701" s="35" t="str">
        <f>IF([1]totrevprm!O702="","",[1]totrevprm!O702)</f>
        <v/>
      </c>
      <c r="P701" s="32">
        <v>402884258.22395325</v>
      </c>
      <c r="Q701" s="32">
        <v>93572368.605984256</v>
      </c>
      <c r="V701" s="35"/>
      <c r="W701" s="55"/>
      <c r="X701" s="55"/>
      <c r="Y701" s="55"/>
      <c r="Z701" s="55"/>
    </row>
    <row r="702" spans="1:26">
      <c r="A702" s="47" t="s">
        <v>37</v>
      </c>
      <c r="B702" s="48" t="s">
        <v>182</v>
      </c>
      <c r="C702" s="49"/>
      <c r="D702" s="50">
        <v>2018</v>
      </c>
      <c r="E702" s="34">
        <v>2437936531</v>
      </c>
      <c r="F702" s="34">
        <v>2981411261</v>
      </c>
      <c r="G702" s="34">
        <v>5648070031.4200001</v>
      </c>
      <c r="H702" s="34">
        <v>0</v>
      </c>
      <c r="I702" s="52">
        <f t="shared" si="40"/>
        <v>11067417823.42</v>
      </c>
      <c r="J702" s="51">
        <v>-91</v>
      </c>
      <c r="K702" s="53">
        <f t="shared" si="41"/>
        <v>11067417732.42</v>
      </c>
      <c r="L702" s="57">
        <v>85461749</v>
      </c>
      <c r="M702" s="63" t="s">
        <v>185</v>
      </c>
      <c r="N702" t="s">
        <v>101</v>
      </c>
      <c r="O702" s="35" t="str">
        <f>IF([1]totrevprm!O703="","",[1]totrevprm!O703)</f>
        <v>Yes</v>
      </c>
      <c r="P702" s="32">
        <v>395770631.50500154</v>
      </c>
      <c r="Q702" s="32">
        <v>93028936.394921675</v>
      </c>
      <c r="R702" s="68"/>
      <c r="V702" s="35"/>
      <c r="W702" s="55"/>
      <c r="X702" s="55"/>
      <c r="Y702" s="55"/>
      <c r="Z702" s="55"/>
    </row>
    <row r="703" spans="1:26">
      <c r="A703" s="47" t="s">
        <v>37</v>
      </c>
      <c r="B703" s="48" t="s">
        <v>182</v>
      </c>
      <c r="C703" s="49"/>
      <c r="D703" s="50">
        <v>2019</v>
      </c>
      <c r="E703" s="34">
        <v>2397488934</v>
      </c>
      <c r="F703" s="34">
        <v>2921637033</v>
      </c>
      <c r="G703" s="34">
        <v>5561988218.9569998</v>
      </c>
      <c r="H703" s="34">
        <v>0</v>
      </c>
      <c r="I703" s="52">
        <f t="shared" si="40"/>
        <v>10881114185.957001</v>
      </c>
      <c r="J703" s="51">
        <v>-705665</v>
      </c>
      <c r="K703" s="53">
        <f t="shared" si="41"/>
        <v>10880408520.957001</v>
      </c>
      <c r="L703" s="57">
        <v>99189320</v>
      </c>
      <c r="M703" s="63" t="s">
        <v>186</v>
      </c>
      <c r="N703" t="s">
        <v>101</v>
      </c>
      <c r="O703" s="35" t="str">
        <f>IF([1]totrevprm!O704="","",[1]totrevprm!O704)</f>
        <v/>
      </c>
      <c r="P703" s="32">
        <v>429374131.72398752</v>
      </c>
      <c r="Q703" s="32">
        <v>94237003.035816774</v>
      </c>
      <c r="R703" s="68"/>
      <c r="V703" s="35"/>
      <c r="W703" s="55"/>
      <c r="X703" s="55"/>
      <c r="Y703" s="55"/>
      <c r="Z703" s="55"/>
    </row>
    <row r="704" spans="1:26">
      <c r="A704" s="47" t="s">
        <v>37</v>
      </c>
      <c r="B704" s="48" t="s">
        <v>182</v>
      </c>
      <c r="C704" s="49"/>
      <c r="D704" s="50">
        <v>2020</v>
      </c>
      <c r="E704" s="34">
        <v>2372332122</v>
      </c>
      <c r="F704" s="34">
        <v>2890228781</v>
      </c>
      <c r="G704" s="34">
        <v>5712310722</v>
      </c>
      <c r="H704" s="34">
        <v>0</v>
      </c>
      <c r="I704" s="52">
        <f t="shared" si="40"/>
        <v>10974871625</v>
      </c>
      <c r="J704" s="51">
        <v>-5</v>
      </c>
      <c r="K704" s="53">
        <f t="shared" si="41"/>
        <v>10974871620</v>
      </c>
      <c r="L704" s="57">
        <v>116453571</v>
      </c>
      <c r="M704" s="63" t="s">
        <v>186</v>
      </c>
      <c r="N704" t="s">
        <v>101</v>
      </c>
      <c r="O704" s="35" t="str">
        <f>IF([1]totrevprm!O705="","",[1]totrevprm!O705)</f>
        <v/>
      </c>
      <c r="P704" s="32">
        <v>430524665</v>
      </c>
      <c r="Q704" s="32">
        <v>92640049</v>
      </c>
      <c r="R704" s="68"/>
      <c r="V704" s="35"/>
      <c r="W704" s="55"/>
      <c r="X704" s="55"/>
      <c r="Y704" s="55"/>
      <c r="Z704" s="55"/>
    </row>
    <row r="705" spans="1:26">
      <c r="A705" s="47" t="s">
        <v>37</v>
      </c>
      <c r="B705" s="48" t="s">
        <v>182</v>
      </c>
      <c r="C705" s="49"/>
      <c r="D705" s="50">
        <v>2021</v>
      </c>
      <c r="E705" s="34">
        <v>2535959659</v>
      </c>
      <c r="F705" s="34">
        <v>2983582543</v>
      </c>
      <c r="G705" s="34">
        <v>5816244351.7399998</v>
      </c>
      <c r="H705" s="34">
        <v>0</v>
      </c>
      <c r="I705" s="52">
        <f t="shared" si="40"/>
        <v>11335786553.74</v>
      </c>
      <c r="J705" s="51">
        <v>-3604</v>
      </c>
      <c r="K705" s="53">
        <f t="shared" si="41"/>
        <v>11335782949.74</v>
      </c>
      <c r="L705" s="34">
        <v>88765368</v>
      </c>
      <c r="M705" s="63" t="s">
        <v>187</v>
      </c>
      <c r="N705" t="s">
        <v>101</v>
      </c>
      <c r="O705" s="35" t="s">
        <v>101</v>
      </c>
      <c r="P705" s="32">
        <v>376364095.26999998</v>
      </c>
      <c r="Q705" s="32">
        <v>97356814</v>
      </c>
      <c r="R705" s="68"/>
      <c r="V705" s="35"/>
      <c r="W705" s="55"/>
      <c r="X705" s="55"/>
      <c r="Y705" s="55"/>
      <c r="Z705" s="55"/>
    </row>
    <row r="706" spans="1:26">
      <c r="A706" s="47" t="s">
        <v>37</v>
      </c>
      <c r="B706" s="48" t="s">
        <v>182</v>
      </c>
      <c r="C706" s="49"/>
      <c r="D706" s="50">
        <v>2022</v>
      </c>
      <c r="E706" s="34">
        <v>2637175613</v>
      </c>
      <c r="F706" s="34">
        <v>4134499782</v>
      </c>
      <c r="G706" s="34">
        <v>6045098600</v>
      </c>
      <c r="H706" s="34">
        <v>0</v>
      </c>
      <c r="I706" s="52">
        <f t="shared" si="40"/>
        <v>12816773995</v>
      </c>
      <c r="J706" s="51">
        <v>-726945</v>
      </c>
      <c r="K706" s="53">
        <f t="shared" si="41"/>
        <v>12816047050</v>
      </c>
      <c r="L706" s="57">
        <v>119248899</v>
      </c>
      <c r="M706" s="63" t="s">
        <v>187</v>
      </c>
      <c r="N706" t="s">
        <v>101</v>
      </c>
      <c r="O706" s="36"/>
      <c r="P706" s="57">
        <v>397168833</v>
      </c>
      <c r="Q706" s="57">
        <v>96085963</v>
      </c>
      <c r="R706" s="68"/>
      <c r="V706" s="35"/>
      <c r="W706" s="55"/>
      <c r="X706" s="55"/>
      <c r="Y706" s="55"/>
      <c r="Z706" s="55"/>
    </row>
    <row r="707" spans="1:26">
      <c r="A707" s="47" t="s">
        <v>37</v>
      </c>
      <c r="B707" s="48" t="s">
        <v>182</v>
      </c>
      <c r="C707" s="49"/>
      <c r="D707" s="50">
        <v>2023</v>
      </c>
      <c r="E707" s="34">
        <v>2627496361</v>
      </c>
      <c r="F707" s="34">
        <v>5141743316.5073996</v>
      </c>
      <c r="G707" s="34">
        <v>6397530139.5599995</v>
      </c>
      <c r="H707" s="34">
        <v>0</v>
      </c>
      <c r="I707" s="52">
        <f t="shared" si="40"/>
        <v>14166769817.067398</v>
      </c>
      <c r="J707" s="51">
        <v>-143039</v>
      </c>
      <c r="K707" s="53">
        <f t="shared" si="41"/>
        <v>14166626778.067398</v>
      </c>
      <c r="L707" s="51">
        <v>126110425</v>
      </c>
      <c r="M707" s="63" t="s">
        <v>187</v>
      </c>
      <c r="O707" s="36"/>
      <c r="P707" s="57">
        <v>407019052.48000002</v>
      </c>
      <c r="Q707" s="57">
        <v>95073987</v>
      </c>
      <c r="R707" s="68"/>
      <c r="V707" s="35"/>
      <c r="W707" s="55"/>
      <c r="X707" s="55"/>
      <c r="Y707" s="55"/>
      <c r="Z707" s="55"/>
    </row>
    <row r="708" spans="1:26">
      <c r="A708" s="47"/>
      <c r="B708" s="49"/>
      <c r="C708" s="49"/>
      <c r="E708" s="51"/>
      <c r="F708" s="51"/>
      <c r="G708" s="51"/>
      <c r="H708" s="51"/>
      <c r="I708" s="52"/>
      <c r="K708" s="59"/>
      <c r="L708" s="34"/>
      <c r="M708" s="63"/>
      <c r="O708" s="35"/>
    </row>
    <row r="709" spans="1:26">
      <c r="A709" s="47" t="s">
        <v>39</v>
      </c>
      <c r="B709" s="48" t="s">
        <v>188</v>
      </c>
      <c r="C709" s="49" t="s">
        <v>169</v>
      </c>
      <c r="D709" s="50">
        <v>1988</v>
      </c>
      <c r="E709" s="51">
        <v>205589438</v>
      </c>
      <c r="F709" s="51">
        <v>143683665</v>
      </c>
      <c r="G709" s="51">
        <v>258670567</v>
      </c>
      <c r="H709" s="51">
        <v>46145929</v>
      </c>
      <c r="I709" s="52">
        <f t="shared" si="40"/>
        <v>654089599</v>
      </c>
      <c r="J709" s="51">
        <v>0</v>
      </c>
      <c r="K709" s="53">
        <f>SUM(I709:J709)</f>
        <v>654089599</v>
      </c>
      <c r="L709" s="34">
        <v>0</v>
      </c>
      <c r="M709" s="63"/>
      <c r="O709" s="35" t="str">
        <f>IF([1]totrevprm!O710="","",[1]totrevprm!O710)</f>
        <v/>
      </c>
    </row>
    <row r="710" spans="1:26">
      <c r="A710" s="47" t="s">
        <v>39</v>
      </c>
      <c r="B710" s="48" t="s">
        <v>188</v>
      </c>
      <c r="C710" s="49" t="s">
        <v>125</v>
      </c>
      <c r="D710" s="50">
        <v>1989</v>
      </c>
      <c r="E710" s="51">
        <v>202478234</v>
      </c>
      <c r="F710" s="51">
        <v>166195355</v>
      </c>
      <c r="G710" s="51">
        <v>290326059</v>
      </c>
      <c r="H710" s="51">
        <v>70395054</v>
      </c>
      <c r="I710" s="52">
        <f t="shared" si="40"/>
        <v>729394702</v>
      </c>
      <c r="J710" s="51">
        <v>0</v>
      </c>
      <c r="K710" s="53">
        <f t="shared" ref="K710:K743" si="42">SUM(I710:J710)</f>
        <v>729394702</v>
      </c>
      <c r="L710" s="34">
        <v>0</v>
      </c>
      <c r="M710" s="63"/>
      <c r="O710" s="35" t="str">
        <f>IF([1]totrevprm!O711="","",[1]totrevprm!O711)</f>
        <v/>
      </c>
    </row>
    <row r="711" spans="1:26">
      <c r="A711" s="47" t="s">
        <v>39</v>
      </c>
      <c r="B711" s="48" t="s">
        <v>188</v>
      </c>
      <c r="C711" s="49" t="s">
        <v>125</v>
      </c>
      <c r="D711" s="50">
        <v>1990</v>
      </c>
      <c r="E711" s="51">
        <v>211356731</v>
      </c>
      <c r="F711" s="51">
        <v>222695205.59999999</v>
      </c>
      <c r="G711" s="51">
        <v>312504647</v>
      </c>
      <c r="H711" s="51">
        <v>43039290</v>
      </c>
      <c r="I711" s="52">
        <f t="shared" si="40"/>
        <v>789595873.60000002</v>
      </c>
      <c r="J711" s="51">
        <v>0</v>
      </c>
      <c r="K711" s="53">
        <f t="shared" si="42"/>
        <v>789595873.60000002</v>
      </c>
      <c r="L711" s="34">
        <v>0</v>
      </c>
      <c r="M711" s="63"/>
      <c r="O711" s="35" t="str">
        <f>IF([1]totrevprm!O712="","",[1]totrevprm!O712)</f>
        <v/>
      </c>
    </row>
    <row r="712" spans="1:26">
      <c r="A712" s="47" t="s">
        <v>39</v>
      </c>
      <c r="B712" s="48" t="s">
        <v>188</v>
      </c>
      <c r="C712" s="49" t="s">
        <v>125</v>
      </c>
      <c r="D712" s="50">
        <v>1991</v>
      </c>
      <c r="E712" s="51">
        <v>222499783</v>
      </c>
      <c r="F712" s="51">
        <v>168234474</v>
      </c>
      <c r="G712" s="51">
        <v>350523624</v>
      </c>
      <c r="H712" s="51">
        <v>69681202</v>
      </c>
      <c r="I712" s="52">
        <f t="shared" si="40"/>
        <v>810939083</v>
      </c>
      <c r="J712" s="51">
        <v>0</v>
      </c>
      <c r="K712" s="53">
        <f t="shared" si="42"/>
        <v>810939083</v>
      </c>
      <c r="L712" s="34">
        <v>0</v>
      </c>
      <c r="M712" s="63"/>
      <c r="O712" s="35" t="str">
        <f>IF([1]totrevprm!O713="","",[1]totrevprm!O713)</f>
        <v/>
      </c>
    </row>
    <row r="713" spans="1:26">
      <c r="A713" s="47" t="s">
        <v>39</v>
      </c>
      <c r="B713" s="48" t="s">
        <v>188</v>
      </c>
      <c r="C713" s="49" t="s">
        <v>125</v>
      </c>
      <c r="D713" s="50">
        <v>1992</v>
      </c>
      <c r="E713" s="51">
        <v>236125111</v>
      </c>
      <c r="F713" s="51">
        <v>204375145.52000001</v>
      </c>
      <c r="G713" s="51">
        <v>352638718</v>
      </c>
      <c r="H713" s="51">
        <v>40121545</v>
      </c>
      <c r="I713" s="52">
        <f t="shared" si="40"/>
        <v>833260519.51999998</v>
      </c>
      <c r="J713" s="51">
        <v>0</v>
      </c>
      <c r="K713" s="53">
        <f t="shared" si="42"/>
        <v>833260519.51999998</v>
      </c>
      <c r="L713" s="34">
        <v>0</v>
      </c>
      <c r="M713" s="63"/>
      <c r="O713" s="35" t="str">
        <f>IF([1]totrevprm!O714="","",[1]totrevprm!O714)</f>
        <v/>
      </c>
    </row>
    <row r="714" spans="1:26">
      <c r="A714" s="47" t="s">
        <v>39</v>
      </c>
      <c r="B714" s="48" t="s">
        <v>188</v>
      </c>
      <c r="C714" s="49" t="s">
        <v>125</v>
      </c>
      <c r="D714" s="50">
        <v>1993</v>
      </c>
      <c r="E714" s="51">
        <v>238318364</v>
      </c>
      <c r="F714" s="51">
        <v>172138858</v>
      </c>
      <c r="G714" s="51">
        <v>322976510</v>
      </c>
      <c r="H714" s="51">
        <v>55186025</v>
      </c>
      <c r="I714" s="52">
        <f t="shared" si="40"/>
        <v>788619757</v>
      </c>
      <c r="J714" s="51">
        <v>0</v>
      </c>
      <c r="K714" s="53">
        <f t="shared" si="42"/>
        <v>788619757</v>
      </c>
      <c r="L714" s="34">
        <v>0</v>
      </c>
      <c r="M714" s="63"/>
      <c r="O714" s="35" t="str">
        <f>IF([1]totrevprm!O715="","",[1]totrevprm!O715)</f>
        <v/>
      </c>
    </row>
    <row r="715" spans="1:26">
      <c r="A715" s="47" t="s">
        <v>39</v>
      </c>
      <c r="B715" s="48" t="s">
        <v>188</v>
      </c>
      <c r="C715" s="49" t="s">
        <v>125</v>
      </c>
      <c r="D715" s="50">
        <v>1994</v>
      </c>
      <c r="E715" s="51">
        <v>248769967</v>
      </c>
      <c r="F715" s="51">
        <v>244794929</v>
      </c>
      <c r="G715" s="51">
        <v>329123557</v>
      </c>
      <c r="H715" s="51">
        <v>67038506</v>
      </c>
      <c r="I715" s="52">
        <f t="shared" si="40"/>
        <v>889726959</v>
      </c>
      <c r="J715" s="51">
        <v>0</v>
      </c>
      <c r="K715" s="53">
        <f t="shared" si="42"/>
        <v>889726959</v>
      </c>
      <c r="L715" s="34">
        <v>0</v>
      </c>
      <c r="M715" s="63"/>
      <c r="O715" s="35" t="str">
        <f>IF([1]totrevprm!O716="","",[1]totrevprm!O716)</f>
        <v/>
      </c>
    </row>
    <row r="716" spans="1:26">
      <c r="A716" s="47" t="s">
        <v>39</v>
      </c>
      <c r="B716" s="48" t="s">
        <v>188</v>
      </c>
      <c r="C716" s="49" t="s">
        <v>125</v>
      </c>
      <c r="D716" s="50">
        <v>1995</v>
      </c>
      <c r="E716" s="51">
        <v>270300977</v>
      </c>
      <c r="F716" s="51">
        <v>250045083</v>
      </c>
      <c r="G716" s="51">
        <v>348737618</v>
      </c>
      <c r="H716" s="51">
        <v>71961672</v>
      </c>
      <c r="I716" s="52">
        <f t="shared" si="40"/>
        <v>941045350</v>
      </c>
      <c r="J716" s="51">
        <v>0</v>
      </c>
      <c r="K716" s="53">
        <f t="shared" si="42"/>
        <v>941045350</v>
      </c>
      <c r="L716" s="34">
        <v>0</v>
      </c>
      <c r="M716" s="63"/>
      <c r="O716" s="35" t="str">
        <f>IF([1]totrevprm!O717="","",[1]totrevprm!O717)</f>
        <v/>
      </c>
    </row>
    <row r="717" spans="1:26">
      <c r="A717" s="47" t="s">
        <v>39</v>
      </c>
      <c r="B717" s="48" t="s">
        <v>188</v>
      </c>
      <c r="C717" s="49" t="s">
        <v>125</v>
      </c>
      <c r="D717" s="50">
        <v>1996</v>
      </c>
      <c r="E717" s="51">
        <v>266662231</v>
      </c>
      <c r="F717" s="51">
        <v>195967922</v>
      </c>
      <c r="G717" s="51">
        <v>353848307</v>
      </c>
      <c r="H717" s="51">
        <v>114182473</v>
      </c>
      <c r="I717" s="52">
        <f t="shared" si="40"/>
        <v>930660933</v>
      </c>
      <c r="J717" s="51">
        <v>0</v>
      </c>
      <c r="K717" s="53">
        <f t="shared" si="42"/>
        <v>930660933</v>
      </c>
      <c r="L717" s="34">
        <v>0</v>
      </c>
      <c r="M717" s="63"/>
      <c r="O717" s="35" t="str">
        <f>IF([1]totrevprm!O718="","",[1]totrevprm!O718)</f>
        <v/>
      </c>
    </row>
    <row r="718" spans="1:26">
      <c r="A718" s="47" t="s">
        <v>39</v>
      </c>
      <c r="B718" s="48" t="s">
        <v>188</v>
      </c>
      <c r="C718" s="49" t="s">
        <v>125</v>
      </c>
      <c r="D718" s="50">
        <v>1997</v>
      </c>
      <c r="E718" s="51">
        <v>284860385</v>
      </c>
      <c r="F718" s="51">
        <v>264033487</v>
      </c>
      <c r="G718" s="51">
        <v>333331361</v>
      </c>
      <c r="H718" s="51">
        <v>19887348</v>
      </c>
      <c r="I718" s="52">
        <f t="shared" si="40"/>
        <v>902112581</v>
      </c>
      <c r="J718" s="51">
        <v>0</v>
      </c>
      <c r="K718" s="53">
        <f t="shared" si="42"/>
        <v>902112581</v>
      </c>
      <c r="L718" s="34">
        <v>0</v>
      </c>
      <c r="M718" s="63"/>
      <c r="O718" s="35" t="str">
        <f>IF([1]totrevprm!O719="","",[1]totrevprm!O719)</f>
        <v/>
      </c>
    </row>
    <row r="719" spans="1:26">
      <c r="A719" s="47" t="s">
        <v>39</v>
      </c>
      <c r="B719" s="48" t="s">
        <v>188</v>
      </c>
      <c r="C719" s="49" t="s">
        <v>125</v>
      </c>
      <c r="D719" s="50">
        <v>1998</v>
      </c>
      <c r="E719" s="51">
        <v>266013103</v>
      </c>
      <c r="F719" s="51">
        <v>251185254</v>
      </c>
      <c r="G719" s="51">
        <v>319592654</v>
      </c>
      <c r="H719" s="51">
        <v>150662978</v>
      </c>
      <c r="I719" s="52">
        <f t="shared" si="40"/>
        <v>987453989</v>
      </c>
      <c r="J719" s="51">
        <v>0</v>
      </c>
      <c r="K719" s="53">
        <f t="shared" si="42"/>
        <v>987453989</v>
      </c>
      <c r="L719" s="34">
        <v>0</v>
      </c>
      <c r="M719" s="63"/>
      <c r="O719" s="35" t="str">
        <f>IF([1]totrevprm!O720="","",[1]totrevprm!O720)</f>
        <v/>
      </c>
    </row>
    <row r="720" spans="1:26">
      <c r="A720" s="47" t="s">
        <v>39</v>
      </c>
      <c r="B720" s="48" t="s">
        <v>188</v>
      </c>
      <c r="C720" s="49" t="s">
        <v>125</v>
      </c>
      <c r="D720" s="50">
        <v>1999</v>
      </c>
      <c r="E720" s="51">
        <v>348461472</v>
      </c>
      <c r="F720" s="51">
        <v>290690820</v>
      </c>
      <c r="G720" s="51">
        <v>328367163</v>
      </c>
      <c r="H720" s="51">
        <v>50073932</v>
      </c>
      <c r="I720" s="52">
        <f t="shared" si="40"/>
        <v>1017593387</v>
      </c>
      <c r="J720" s="51">
        <v>0</v>
      </c>
      <c r="K720" s="53">
        <f t="shared" si="42"/>
        <v>1017593387</v>
      </c>
      <c r="L720" s="34">
        <v>0</v>
      </c>
      <c r="M720" s="63"/>
      <c r="O720" s="35" t="str">
        <f>IF([1]totrevprm!O721="","",[1]totrevprm!O721)</f>
        <v/>
      </c>
    </row>
    <row r="721" spans="1:26">
      <c r="A721" s="47" t="s">
        <v>39</v>
      </c>
      <c r="B721" s="48" t="s">
        <v>188</v>
      </c>
      <c r="C721" s="49" t="s">
        <v>125</v>
      </c>
      <c r="D721" s="50">
        <v>2000</v>
      </c>
      <c r="E721" s="51">
        <v>297620356</v>
      </c>
      <c r="F721" s="51">
        <v>356673168</v>
      </c>
      <c r="G721" s="51">
        <v>315050368</v>
      </c>
      <c r="H721" s="51">
        <v>25000729</v>
      </c>
      <c r="I721" s="52">
        <f t="shared" si="40"/>
        <v>994344621</v>
      </c>
      <c r="J721" s="51">
        <v>0</v>
      </c>
      <c r="K721" s="53">
        <f t="shared" si="42"/>
        <v>994344621</v>
      </c>
      <c r="L721" s="34">
        <v>0</v>
      </c>
      <c r="M721" s="63"/>
      <c r="O721" s="35" t="str">
        <f>IF([1]totrevprm!O722="","",[1]totrevprm!O722)</f>
        <v/>
      </c>
      <c r="V721" s="35" t="s">
        <v>188</v>
      </c>
      <c r="W721" s="55">
        <v>196540</v>
      </c>
      <c r="X721" s="55">
        <v>3354652</v>
      </c>
      <c r="Y721" s="55">
        <v>6784199</v>
      </c>
      <c r="Z721" s="55">
        <v>0</v>
      </c>
    </row>
    <row r="722" spans="1:26">
      <c r="A722" s="47" t="s">
        <v>39</v>
      </c>
      <c r="B722" s="48" t="s">
        <v>188</v>
      </c>
      <c r="C722" s="49" t="s">
        <v>125</v>
      </c>
      <c r="D722" s="50">
        <v>2001</v>
      </c>
      <c r="E722" s="51">
        <v>282813848</v>
      </c>
      <c r="F722" s="51">
        <v>405279312</v>
      </c>
      <c r="G722" s="51">
        <v>323524951</v>
      </c>
      <c r="H722" s="51">
        <v>37673601</v>
      </c>
      <c r="I722" s="52">
        <f t="shared" si="40"/>
        <v>1049291712</v>
      </c>
      <c r="J722" s="51">
        <v>0</v>
      </c>
      <c r="K722" s="53">
        <f t="shared" si="42"/>
        <v>1049291712</v>
      </c>
      <c r="L722" s="34">
        <v>0</v>
      </c>
      <c r="M722" s="63"/>
      <c r="O722" s="35" t="str">
        <f>IF([1]totrevprm!O723="","",[1]totrevprm!O723)</f>
        <v/>
      </c>
      <c r="V722" s="35"/>
      <c r="W722" s="55"/>
      <c r="X722" s="55"/>
      <c r="Y722" s="55"/>
      <c r="Z722" s="55"/>
    </row>
    <row r="723" spans="1:26">
      <c r="A723" s="47" t="s">
        <v>39</v>
      </c>
      <c r="B723" s="48" t="s">
        <v>188</v>
      </c>
      <c r="C723" s="49" t="s">
        <v>125</v>
      </c>
      <c r="D723" s="50">
        <v>2002</v>
      </c>
      <c r="E723" s="51">
        <v>334023655</v>
      </c>
      <c r="F723" s="51">
        <v>640376252</v>
      </c>
      <c r="G723" s="51">
        <v>364934677</v>
      </c>
      <c r="H723" s="51">
        <v>32454741</v>
      </c>
      <c r="I723" s="52">
        <f t="shared" si="40"/>
        <v>1371789325</v>
      </c>
      <c r="J723" s="51">
        <v>0</v>
      </c>
      <c r="K723" s="53">
        <f t="shared" si="42"/>
        <v>1371789325</v>
      </c>
      <c r="L723" s="34">
        <v>0</v>
      </c>
      <c r="M723" s="63"/>
      <c r="O723" s="35" t="str">
        <f>IF([1]totrevprm!O724="","",[1]totrevprm!O724)</f>
        <v/>
      </c>
      <c r="V723" s="35"/>
      <c r="W723" s="55"/>
      <c r="X723" s="55"/>
      <c r="Y723" s="55"/>
      <c r="Z723" s="55"/>
    </row>
    <row r="724" spans="1:26">
      <c r="A724" s="47" t="s">
        <v>39</v>
      </c>
      <c r="B724" s="48" t="s">
        <v>188</v>
      </c>
      <c r="C724" s="49" t="s">
        <v>125</v>
      </c>
      <c r="D724" s="50">
        <v>2003</v>
      </c>
      <c r="E724" s="56">
        <v>320072923</v>
      </c>
      <c r="F724" s="56">
        <v>522887967</v>
      </c>
      <c r="G724" s="56">
        <v>371570538</v>
      </c>
      <c r="H724" s="56">
        <v>50152412</v>
      </c>
      <c r="I724" s="52">
        <f t="shared" si="40"/>
        <v>1264683840</v>
      </c>
      <c r="J724" s="51">
        <v>0</v>
      </c>
      <c r="K724" s="53">
        <f t="shared" si="42"/>
        <v>1264683840</v>
      </c>
      <c r="L724" s="34">
        <v>0</v>
      </c>
      <c r="M724" s="63"/>
      <c r="O724" s="35" t="str">
        <f>IF([1]totrevprm!O725="","",[1]totrevprm!O725)</f>
        <v/>
      </c>
      <c r="V724" s="35"/>
      <c r="W724" s="55"/>
      <c r="X724" s="55"/>
      <c r="Y724" s="55"/>
      <c r="Z724" s="55"/>
    </row>
    <row r="725" spans="1:26">
      <c r="A725" s="47" t="s">
        <v>39</v>
      </c>
      <c r="B725" s="48" t="s">
        <v>188</v>
      </c>
      <c r="C725" s="49" t="s">
        <v>125</v>
      </c>
      <c r="D725" s="50">
        <v>2004</v>
      </c>
      <c r="E725" s="56">
        <v>311301627</v>
      </c>
      <c r="F725" s="56">
        <v>439715909</v>
      </c>
      <c r="G725" s="56">
        <v>399355879</v>
      </c>
      <c r="H725" s="56">
        <v>55627947</v>
      </c>
      <c r="I725" s="52">
        <f t="shared" si="40"/>
        <v>1206001362</v>
      </c>
      <c r="J725" s="51">
        <v>0</v>
      </c>
      <c r="K725" s="53">
        <f t="shared" si="42"/>
        <v>1206001362</v>
      </c>
      <c r="L725" s="34">
        <v>0</v>
      </c>
      <c r="M725" s="63"/>
      <c r="O725" s="35" t="str">
        <f>IF([1]totrevprm!O726="","",[1]totrevprm!O726)</f>
        <v/>
      </c>
      <c r="V725" s="35"/>
      <c r="W725" s="55"/>
      <c r="X725" s="55"/>
      <c r="Y725" s="55"/>
      <c r="Z725" s="55"/>
    </row>
    <row r="726" spans="1:26">
      <c r="A726" s="47" t="s">
        <v>39</v>
      </c>
      <c r="B726" s="48" t="s">
        <v>188</v>
      </c>
      <c r="C726" s="49"/>
      <c r="D726" s="50">
        <v>2005</v>
      </c>
      <c r="E726" s="56">
        <v>348452634</v>
      </c>
      <c r="F726" s="56">
        <v>375814326</v>
      </c>
      <c r="G726" s="56">
        <v>495094180.76999903</v>
      </c>
      <c r="H726" s="56">
        <v>0</v>
      </c>
      <c r="I726" s="52">
        <f t="shared" si="40"/>
        <v>1219361140.769999</v>
      </c>
      <c r="J726" s="51">
        <v>-2</v>
      </c>
      <c r="K726" s="53">
        <f t="shared" si="42"/>
        <v>1219361138.769999</v>
      </c>
      <c r="L726" s="34">
        <v>0</v>
      </c>
      <c r="M726" s="63"/>
      <c r="O726" s="35" t="str">
        <f>IF([1]totrevprm!O727="","",[1]totrevprm!O727)</f>
        <v/>
      </c>
      <c r="V726" s="35"/>
      <c r="W726" s="55"/>
      <c r="X726" s="55"/>
      <c r="Y726" s="55"/>
      <c r="Z726" s="55"/>
    </row>
    <row r="727" spans="1:26">
      <c r="A727" s="47" t="s">
        <v>39</v>
      </c>
      <c r="B727" s="48" t="s">
        <v>188</v>
      </c>
      <c r="C727" s="49"/>
      <c r="D727" s="50">
        <v>2006</v>
      </c>
      <c r="E727" s="34">
        <v>335928198</v>
      </c>
      <c r="F727" s="34">
        <v>382858325</v>
      </c>
      <c r="G727" s="34">
        <v>614238997</v>
      </c>
      <c r="H727" s="34">
        <v>0</v>
      </c>
      <c r="I727" s="52">
        <f t="shared" si="40"/>
        <v>1333025520</v>
      </c>
      <c r="J727" s="51">
        <v>-479304</v>
      </c>
      <c r="K727" s="53">
        <f t="shared" si="42"/>
        <v>1332546216</v>
      </c>
      <c r="L727" s="34">
        <v>0</v>
      </c>
      <c r="M727" s="63"/>
      <c r="O727" s="35" t="str">
        <f>IF([1]totrevprm!O728="","",[1]totrevprm!O728)</f>
        <v/>
      </c>
      <c r="V727" s="35"/>
      <c r="W727" s="55"/>
      <c r="X727" s="55"/>
      <c r="Y727" s="55"/>
      <c r="Z727" s="55"/>
    </row>
    <row r="728" spans="1:26">
      <c r="A728" s="47" t="s">
        <v>39</v>
      </c>
      <c r="B728" s="48" t="s">
        <v>188</v>
      </c>
      <c r="C728" s="49"/>
      <c r="D728" s="50">
        <v>2007</v>
      </c>
      <c r="E728" s="34">
        <v>370265342</v>
      </c>
      <c r="F728" s="34">
        <v>453329640</v>
      </c>
      <c r="G728" s="34">
        <v>759775549</v>
      </c>
      <c r="H728" s="34">
        <v>0</v>
      </c>
      <c r="I728" s="52">
        <f t="shared" si="40"/>
        <v>1583370531</v>
      </c>
      <c r="J728" s="51">
        <v>-1</v>
      </c>
      <c r="K728" s="53">
        <f t="shared" si="42"/>
        <v>1583370530</v>
      </c>
      <c r="L728" s="34">
        <v>0</v>
      </c>
      <c r="M728" s="63"/>
      <c r="O728" s="35" t="str">
        <f>IF([1]totrevprm!O729="","",[1]totrevprm!O729)</f>
        <v/>
      </c>
      <c r="V728" s="35"/>
      <c r="W728" s="55"/>
      <c r="X728" s="55"/>
      <c r="Y728" s="55"/>
      <c r="Z728" s="55"/>
    </row>
    <row r="729" spans="1:26">
      <c r="A729" s="47" t="s">
        <v>39</v>
      </c>
      <c r="B729" s="48" t="s">
        <v>188</v>
      </c>
      <c r="C729" s="49"/>
      <c r="D729" s="50">
        <v>2008</v>
      </c>
      <c r="E729" s="34">
        <v>378249617</v>
      </c>
      <c r="F729" s="34">
        <v>748592595</v>
      </c>
      <c r="G729" s="34">
        <v>934417918</v>
      </c>
      <c r="H729" s="34">
        <v>0</v>
      </c>
      <c r="I729" s="52">
        <f t="shared" si="40"/>
        <v>2061260130</v>
      </c>
      <c r="J729" s="51">
        <v>-57430</v>
      </c>
      <c r="K729" s="53">
        <f t="shared" si="42"/>
        <v>2061202700</v>
      </c>
      <c r="L729" s="34">
        <v>0</v>
      </c>
      <c r="M729" s="63"/>
      <c r="O729" s="35" t="str">
        <f>IF([1]totrevprm!O730="","",[1]totrevprm!O730)</f>
        <v/>
      </c>
      <c r="V729" s="35"/>
      <c r="W729" s="55"/>
      <c r="X729" s="55"/>
      <c r="Y729" s="55"/>
      <c r="Z729" s="55"/>
    </row>
    <row r="730" spans="1:26">
      <c r="A730" s="47" t="s">
        <v>39</v>
      </c>
      <c r="B730" s="48" t="s">
        <v>188</v>
      </c>
      <c r="C730" s="49"/>
      <c r="D730" s="50">
        <v>2009</v>
      </c>
      <c r="E730" s="34">
        <v>376299271</v>
      </c>
      <c r="F730" s="34">
        <v>635147204</v>
      </c>
      <c r="G730" s="34">
        <v>1461212242</v>
      </c>
      <c r="H730" s="34">
        <v>0</v>
      </c>
      <c r="I730" s="52">
        <f t="shared" si="40"/>
        <v>2472658717</v>
      </c>
      <c r="J730" s="51">
        <v>-14928</v>
      </c>
      <c r="K730" s="53">
        <f t="shared" si="42"/>
        <v>2472643789</v>
      </c>
      <c r="L730" s="34">
        <v>2016321</v>
      </c>
      <c r="M730" s="63" t="s">
        <v>129</v>
      </c>
      <c r="N730" t="s">
        <v>101</v>
      </c>
      <c r="O730" s="35" t="str">
        <f>IF([1]totrevprm!O731="","",[1]totrevprm!O731)</f>
        <v/>
      </c>
      <c r="T730" s="62"/>
      <c r="V730" s="35"/>
      <c r="W730" s="55"/>
      <c r="X730" s="55"/>
      <c r="Y730" s="55"/>
      <c r="Z730" s="55"/>
    </row>
    <row r="731" spans="1:26">
      <c r="A731" s="47" t="s">
        <v>39</v>
      </c>
      <c r="B731" s="48" t="s">
        <v>188</v>
      </c>
      <c r="C731" s="49"/>
      <c r="D731" s="50">
        <v>2010</v>
      </c>
      <c r="E731" s="34">
        <v>408408080</v>
      </c>
      <c r="F731" s="34">
        <v>560169643</v>
      </c>
      <c r="G731" s="34">
        <v>1622108827</v>
      </c>
      <c r="H731" s="34">
        <v>0</v>
      </c>
      <c r="I731" s="52">
        <f t="shared" si="40"/>
        <v>2590686550</v>
      </c>
      <c r="J731" s="51">
        <v>-1186</v>
      </c>
      <c r="K731" s="53">
        <f t="shared" si="42"/>
        <v>2590685364</v>
      </c>
      <c r="L731" s="34">
        <v>2238767</v>
      </c>
      <c r="M731" s="63" t="s">
        <v>129</v>
      </c>
      <c r="N731" t="s">
        <v>101</v>
      </c>
      <c r="O731" s="35" t="str">
        <f>IF([1]totrevprm!O732="","",[1]totrevprm!O732)</f>
        <v/>
      </c>
      <c r="T731" s="62"/>
      <c r="V731" s="35"/>
      <c r="W731" s="55"/>
      <c r="X731" s="55"/>
      <c r="Y731" s="55"/>
      <c r="Z731" s="55"/>
    </row>
    <row r="732" spans="1:26">
      <c r="A732" s="47" t="s">
        <v>39</v>
      </c>
      <c r="B732" s="48" t="s">
        <v>188</v>
      </c>
      <c r="C732" s="49"/>
      <c r="D732" s="50">
        <v>2011</v>
      </c>
      <c r="E732" s="34">
        <v>429568480</v>
      </c>
      <c r="F732" s="34">
        <v>540286662</v>
      </c>
      <c r="G732" s="34">
        <v>1721187580.51</v>
      </c>
      <c r="H732" s="34">
        <v>0</v>
      </c>
      <c r="I732" s="52">
        <f t="shared" si="40"/>
        <v>2691042722.5100002</v>
      </c>
      <c r="J732" s="51">
        <v>-4</v>
      </c>
      <c r="K732" s="53">
        <f t="shared" si="42"/>
        <v>2691042718.5100002</v>
      </c>
      <c r="L732" s="34">
        <v>186665</v>
      </c>
      <c r="M732" s="63" t="s">
        <v>129</v>
      </c>
      <c r="N732" t="s">
        <v>101</v>
      </c>
      <c r="O732" s="35" t="str">
        <f>IF([1]totrevprm!O733="","",[1]totrevprm!O733)</f>
        <v/>
      </c>
      <c r="T732" s="62"/>
      <c r="V732" s="35"/>
      <c r="W732" s="55"/>
      <c r="X732" s="55"/>
      <c r="Y732" s="55"/>
      <c r="Z732" s="55"/>
    </row>
    <row r="733" spans="1:26">
      <c r="A733" s="47" t="s">
        <v>39</v>
      </c>
      <c r="B733" s="48" t="s">
        <v>188</v>
      </c>
      <c r="C733" s="49"/>
      <c r="D733" s="50">
        <v>2012</v>
      </c>
      <c r="E733" s="34">
        <v>428345193</v>
      </c>
      <c r="F733" s="34">
        <v>693163890</v>
      </c>
      <c r="G733" s="34">
        <v>2028998396</v>
      </c>
      <c r="H733" s="34">
        <v>0</v>
      </c>
      <c r="I733" s="52">
        <f t="shared" si="40"/>
        <v>3150507479</v>
      </c>
      <c r="J733" s="51">
        <v>-8884</v>
      </c>
      <c r="K733" s="53">
        <f t="shared" si="42"/>
        <v>3150498595</v>
      </c>
      <c r="L733" s="34">
        <v>464155</v>
      </c>
      <c r="M733" s="63" t="s">
        <v>129</v>
      </c>
      <c r="N733" t="s">
        <v>101</v>
      </c>
      <c r="O733" s="35" t="str">
        <f>IF([1]totrevprm!O734="","",[1]totrevprm!O734)</f>
        <v/>
      </c>
      <c r="T733" s="62"/>
      <c r="V733" s="35"/>
      <c r="W733" s="55"/>
      <c r="X733" s="55"/>
      <c r="Y733" s="55"/>
      <c r="Z733" s="55"/>
    </row>
    <row r="734" spans="1:26">
      <c r="A734" s="47" t="s">
        <v>39</v>
      </c>
      <c r="B734" s="48" t="s">
        <v>188</v>
      </c>
      <c r="C734" s="49"/>
      <c r="D734" s="50">
        <v>2013</v>
      </c>
      <c r="E734" s="34">
        <v>430399020</v>
      </c>
      <c r="F734" s="34">
        <v>617619418</v>
      </c>
      <c r="G734" s="34">
        <v>2012988030</v>
      </c>
      <c r="H734" s="34">
        <v>0</v>
      </c>
      <c r="I734" s="52">
        <f t="shared" si="40"/>
        <v>3061006468</v>
      </c>
      <c r="J734" s="51">
        <v>-2</v>
      </c>
      <c r="K734" s="53">
        <f t="shared" si="42"/>
        <v>3061006466</v>
      </c>
      <c r="L734" s="34">
        <v>361903</v>
      </c>
      <c r="M734" s="63" t="s">
        <v>129</v>
      </c>
      <c r="N734" t="s">
        <v>101</v>
      </c>
      <c r="O734" s="35" t="str">
        <f>IF([1]totrevprm!O735="","",[1]totrevprm!O735)</f>
        <v/>
      </c>
      <c r="T734" s="62"/>
      <c r="V734" s="35"/>
      <c r="W734" s="55"/>
      <c r="X734" s="55"/>
      <c r="Y734" s="55"/>
      <c r="Z734" s="55"/>
    </row>
    <row r="735" spans="1:26">
      <c r="A735" s="47" t="s">
        <v>39</v>
      </c>
      <c r="B735" s="48" t="s">
        <v>188</v>
      </c>
      <c r="C735" s="49"/>
      <c r="D735" s="50">
        <v>2014</v>
      </c>
      <c r="E735" s="34">
        <v>444523134</v>
      </c>
      <c r="F735" s="34">
        <v>691538364</v>
      </c>
      <c r="G735" s="34">
        <v>1501994698.0699999</v>
      </c>
      <c r="H735" s="34">
        <v>0</v>
      </c>
      <c r="I735" s="52">
        <f t="shared" si="40"/>
        <v>2638056196.0699997</v>
      </c>
      <c r="J735" s="51">
        <v>-47</v>
      </c>
      <c r="K735" s="53">
        <f t="shared" si="42"/>
        <v>2638056149.0699997</v>
      </c>
      <c r="L735" s="34">
        <v>524418</v>
      </c>
      <c r="M735" s="63" t="s">
        <v>129</v>
      </c>
      <c r="N735" t="s">
        <v>101</v>
      </c>
      <c r="O735" s="35" t="str">
        <f>IF([1]totrevprm!O736="","",[1]totrevprm!O736)</f>
        <v/>
      </c>
      <c r="T735" s="62"/>
      <c r="V735" s="35"/>
      <c r="W735" s="55"/>
      <c r="X735" s="55"/>
      <c r="Y735" s="55"/>
      <c r="Z735" s="55"/>
    </row>
    <row r="736" spans="1:26">
      <c r="A736" s="47" t="s">
        <v>39</v>
      </c>
      <c r="B736" s="48" t="s">
        <v>188</v>
      </c>
      <c r="C736" s="49"/>
      <c r="D736" s="50">
        <v>2015</v>
      </c>
      <c r="E736" s="34">
        <v>478624619</v>
      </c>
      <c r="F736" s="34">
        <v>792866083</v>
      </c>
      <c r="G736" s="34">
        <v>1467631221</v>
      </c>
      <c r="H736" s="34">
        <v>0</v>
      </c>
      <c r="I736" s="52">
        <f t="shared" ref="I736:I799" si="43">SUM(E736:H736)</f>
        <v>2739121923</v>
      </c>
      <c r="J736" s="51">
        <v>-4</v>
      </c>
      <c r="K736" s="53">
        <f t="shared" si="42"/>
        <v>2739121919</v>
      </c>
      <c r="L736" s="34">
        <v>550952</v>
      </c>
      <c r="M736" s="63" t="s">
        <v>129</v>
      </c>
      <c r="N736" t="s">
        <v>101</v>
      </c>
      <c r="O736" s="35" t="str">
        <f>IF([1]totrevprm!O737="","",[1]totrevprm!O737)</f>
        <v/>
      </c>
      <c r="P736" s="32">
        <v>107640506.82500361</v>
      </c>
      <c r="Q736" s="32">
        <v>58576963.827462688</v>
      </c>
      <c r="T736" s="62"/>
      <c r="V736" s="35"/>
      <c r="W736" s="55"/>
      <c r="X736" s="55"/>
      <c r="Y736" s="55"/>
      <c r="Z736" s="55"/>
    </row>
    <row r="737" spans="1:26">
      <c r="A737" s="47" t="s">
        <v>39</v>
      </c>
      <c r="B737" s="48" t="s">
        <v>188</v>
      </c>
      <c r="C737" s="49"/>
      <c r="D737" s="50">
        <v>2016</v>
      </c>
      <c r="E737" s="34">
        <v>455348331</v>
      </c>
      <c r="F737" s="34">
        <v>792110527</v>
      </c>
      <c r="G737" s="34">
        <v>1572688885</v>
      </c>
      <c r="H737" s="34">
        <v>0</v>
      </c>
      <c r="I737" s="52">
        <f t="shared" si="43"/>
        <v>2820147743</v>
      </c>
      <c r="J737" s="51">
        <v>-702</v>
      </c>
      <c r="K737" s="53">
        <f t="shared" si="42"/>
        <v>2820147041</v>
      </c>
      <c r="L737" s="34">
        <v>10757658</v>
      </c>
      <c r="M737" s="63" t="s">
        <v>129</v>
      </c>
      <c r="N737" t="s">
        <v>101</v>
      </c>
      <c r="O737" s="35" t="str">
        <f>IF([1]totrevprm!O738="","",[1]totrevprm!O738)</f>
        <v/>
      </c>
      <c r="P737" s="32">
        <v>114239008.27981886</v>
      </c>
      <c r="Q737" s="32">
        <v>58577520.630000003</v>
      </c>
      <c r="T737" s="62"/>
      <c r="V737" s="35"/>
      <c r="W737" s="55"/>
      <c r="X737" s="55"/>
      <c r="Y737" s="55"/>
      <c r="Z737" s="55"/>
    </row>
    <row r="738" spans="1:26">
      <c r="A738" s="47" t="s">
        <v>39</v>
      </c>
      <c r="B738" s="48" t="s">
        <v>188</v>
      </c>
      <c r="C738" s="49"/>
      <c r="D738" s="50">
        <v>2017</v>
      </c>
      <c r="E738" s="34">
        <v>445279009</v>
      </c>
      <c r="F738" s="34">
        <v>892960126</v>
      </c>
      <c r="G738" s="34">
        <v>1595448016</v>
      </c>
      <c r="H738" s="34">
        <v>0</v>
      </c>
      <c r="I738" s="52">
        <f t="shared" si="43"/>
        <v>2933687151</v>
      </c>
      <c r="J738" s="51">
        <v>-18050</v>
      </c>
      <c r="K738" s="53">
        <f t="shared" si="42"/>
        <v>2933669101</v>
      </c>
      <c r="L738" s="57">
        <v>6757809</v>
      </c>
      <c r="M738" s="63" t="s">
        <v>172</v>
      </c>
      <c r="N738" t="s">
        <v>101</v>
      </c>
      <c r="O738" s="35" t="str">
        <f>IF([1]totrevprm!O739="","",[1]totrevprm!O739)</f>
        <v/>
      </c>
      <c r="P738" s="32">
        <v>115087098.99721651</v>
      </c>
      <c r="Q738" s="32">
        <v>58295468.490000002</v>
      </c>
      <c r="R738" s="33"/>
      <c r="S738" s="33">
        <v>314294455</v>
      </c>
      <c r="T738" s="33" t="s">
        <v>110</v>
      </c>
      <c r="U738" s="33">
        <v>6</v>
      </c>
      <c r="V738" s="35"/>
      <c r="W738" s="55"/>
      <c r="X738" s="55"/>
      <c r="Y738" s="57">
        <v>1909742471</v>
      </c>
      <c r="Z738" s="55"/>
    </row>
    <row r="739" spans="1:26">
      <c r="A739" s="47" t="s">
        <v>39</v>
      </c>
      <c r="B739" s="48" t="s">
        <v>188</v>
      </c>
      <c r="C739" s="49"/>
      <c r="D739" s="50">
        <v>2018</v>
      </c>
      <c r="E739" s="34">
        <v>460406887</v>
      </c>
      <c r="F739" s="34">
        <v>1050266144</v>
      </c>
      <c r="G739" s="34">
        <v>1962857827.77</v>
      </c>
      <c r="H739" s="32">
        <v>0</v>
      </c>
      <c r="I739" s="52">
        <f t="shared" si="43"/>
        <v>3473530858.77</v>
      </c>
      <c r="J739" s="65">
        <v>-66951</v>
      </c>
      <c r="K739" s="53">
        <f t="shared" si="42"/>
        <v>3473463907.77</v>
      </c>
      <c r="L739" s="57">
        <v>5741742</v>
      </c>
      <c r="M739" s="63" t="s">
        <v>130</v>
      </c>
      <c r="N739" t="s">
        <v>101</v>
      </c>
      <c r="O739" s="35" t="str">
        <f>IF([1]totrevprm!O740="","",[1]totrevprm!O740)</f>
        <v>Yes</v>
      </c>
      <c r="P739" s="32">
        <v>111566560.40953422</v>
      </c>
      <c r="Q739" s="32">
        <v>56769286.369999997</v>
      </c>
      <c r="R739" s="33"/>
      <c r="V739" s="35"/>
      <c r="W739" s="55"/>
      <c r="X739" s="55"/>
      <c r="Y739" s="57">
        <v>1909742471</v>
      </c>
      <c r="Z739" s="55"/>
    </row>
    <row r="740" spans="1:26">
      <c r="A740" s="47" t="s">
        <v>39</v>
      </c>
      <c r="B740" s="48" t="s">
        <v>188</v>
      </c>
      <c r="C740" s="49"/>
      <c r="D740" s="50">
        <v>2019</v>
      </c>
      <c r="E740" s="34">
        <v>465683963</v>
      </c>
      <c r="F740" s="34">
        <v>1045022527</v>
      </c>
      <c r="G740" s="34">
        <v>2097043194.0999999</v>
      </c>
      <c r="H740" s="32">
        <v>0</v>
      </c>
      <c r="I740" s="52">
        <f t="shared" si="43"/>
        <v>3607749684.0999999</v>
      </c>
      <c r="J740" s="65">
        <v>-3880778</v>
      </c>
      <c r="K740" s="53">
        <f t="shared" si="42"/>
        <v>3603868906.0999999</v>
      </c>
      <c r="L740" s="57">
        <v>11875788</v>
      </c>
      <c r="M740" s="63" t="s">
        <v>131</v>
      </c>
      <c r="N740" t="s">
        <v>101</v>
      </c>
      <c r="O740" s="35" t="str">
        <f>IF([1]totrevprm!O741="","",[1]totrevprm!O741)</f>
        <v/>
      </c>
      <c r="P740" s="32">
        <v>118196683.82799701</v>
      </c>
      <c r="Q740" s="32">
        <v>55842334.84483923</v>
      </c>
      <c r="R740" s="33"/>
      <c r="V740" s="35"/>
      <c r="W740" s="55"/>
      <c r="X740" s="55"/>
      <c r="Y740" s="55"/>
      <c r="Z740" s="55"/>
    </row>
    <row r="741" spans="1:26">
      <c r="A741" s="47" t="s">
        <v>39</v>
      </c>
      <c r="B741" s="48" t="s">
        <v>188</v>
      </c>
      <c r="C741" s="49"/>
      <c r="D741" s="50">
        <v>2020</v>
      </c>
      <c r="E741" s="34">
        <v>459120238</v>
      </c>
      <c r="F741" s="34">
        <v>903002039</v>
      </c>
      <c r="G741" s="34">
        <v>2066777968</v>
      </c>
      <c r="H741" s="32">
        <v>0</v>
      </c>
      <c r="I741" s="52">
        <f t="shared" si="43"/>
        <v>3428900245</v>
      </c>
      <c r="J741" s="65">
        <v>-317247</v>
      </c>
      <c r="K741" s="53">
        <f t="shared" si="42"/>
        <v>3428582998</v>
      </c>
      <c r="L741" s="57">
        <v>9720100</v>
      </c>
      <c r="M741" s="63" t="s">
        <v>131</v>
      </c>
      <c r="N741" t="s">
        <v>101</v>
      </c>
      <c r="O741" s="35" t="str">
        <f>IF([1]totrevprm!O742="","",[1]totrevprm!O742)</f>
        <v/>
      </c>
      <c r="P741" s="32">
        <v>121302506</v>
      </c>
      <c r="Q741" s="32">
        <v>54722913</v>
      </c>
      <c r="R741" s="33"/>
      <c r="V741" s="35"/>
      <c r="W741" s="55"/>
      <c r="X741" s="55"/>
      <c r="Y741" s="55"/>
      <c r="Z741" s="55"/>
    </row>
    <row r="742" spans="1:26">
      <c r="A742" s="47" t="s">
        <v>39</v>
      </c>
      <c r="B742" s="48" t="s">
        <v>188</v>
      </c>
      <c r="C742" s="49"/>
      <c r="D742" s="50">
        <v>2021</v>
      </c>
      <c r="E742" s="34">
        <v>491682072</v>
      </c>
      <c r="F742" s="34">
        <v>1321483044</v>
      </c>
      <c r="G742" s="34">
        <v>2048489176</v>
      </c>
      <c r="H742" s="32">
        <v>0</v>
      </c>
      <c r="I742" s="52">
        <f t="shared" si="43"/>
        <v>3861654292</v>
      </c>
      <c r="J742" s="66">
        <v>-5</v>
      </c>
      <c r="K742" s="53">
        <f t="shared" si="42"/>
        <v>3861654287</v>
      </c>
      <c r="L742" s="34">
        <v>0</v>
      </c>
      <c r="M742" s="63" t="s">
        <v>132</v>
      </c>
      <c r="N742" t="s">
        <v>101</v>
      </c>
      <c r="O742" s="35" t="s">
        <v>101</v>
      </c>
      <c r="P742" s="32">
        <v>106761280.31</v>
      </c>
      <c r="Q742" s="32">
        <v>56830472</v>
      </c>
      <c r="R742" s="33"/>
      <c r="V742" s="35"/>
      <c r="W742" s="55"/>
      <c r="X742" s="55"/>
      <c r="Y742" s="55"/>
      <c r="Z742" s="55"/>
    </row>
    <row r="743" spans="1:26">
      <c r="A743" s="47" t="s">
        <v>39</v>
      </c>
      <c r="B743" s="48" t="s">
        <v>188</v>
      </c>
      <c r="C743" s="49"/>
      <c r="D743" s="50">
        <v>2022</v>
      </c>
      <c r="E743" s="34">
        <v>526201177</v>
      </c>
      <c r="F743" s="34">
        <v>1374243392</v>
      </c>
      <c r="G743" s="34">
        <v>2092786654</v>
      </c>
      <c r="H743" s="32">
        <v>0</v>
      </c>
      <c r="I743" s="52">
        <f t="shared" si="43"/>
        <v>3993231223</v>
      </c>
      <c r="J743" s="66">
        <v>-26545</v>
      </c>
      <c r="K743" s="53">
        <f t="shared" si="42"/>
        <v>3993204678</v>
      </c>
      <c r="L743" s="34">
        <v>0</v>
      </c>
      <c r="M743" s="63" t="s">
        <v>132</v>
      </c>
      <c r="N743" t="s">
        <v>101</v>
      </c>
      <c r="O743" s="35" t="s">
        <v>101</v>
      </c>
      <c r="P743" s="57">
        <v>189599206</v>
      </c>
      <c r="Q743" s="57">
        <v>56553915</v>
      </c>
    </row>
    <row r="744" spans="1:26">
      <c r="A744" s="47" t="s">
        <v>39</v>
      </c>
      <c r="B744" s="48" t="s">
        <v>188</v>
      </c>
      <c r="C744" s="49"/>
      <c r="D744" s="50">
        <v>2023</v>
      </c>
      <c r="E744" s="34">
        <v>511065827</v>
      </c>
      <c r="F744" s="34">
        <v>1723182814.1688001</v>
      </c>
      <c r="G744" s="34">
        <v>2131449635.71</v>
      </c>
      <c r="H744" s="34">
        <v>0</v>
      </c>
      <c r="I744" s="52">
        <f>SUM(E744:H744)</f>
        <v>4365698276.8788004</v>
      </c>
      <c r="J744" s="57">
        <v>-37984</v>
      </c>
      <c r="K744" s="53">
        <f>SUM(I744:J744)</f>
        <v>4365660292.8788004</v>
      </c>
      <c r="L744" s="34">
        <v>0</v>
      </c>
      <c r="M744" s="63" t="s">
        <v>132</v>
      </c>
      <c r="O744" s="35"/>
      <c r="P744" s="57">
        <v>124638619.54000001</v>
      </c>
      <c r="Q744" s="57">
        <v>57075385</v>
      </c>
    </row>
    <row r="745" spans="1:26">
      <c r="A745" s="47"/>
      <c r="B745" s="49"/>
      <c r="C745" s="49"/>
      <c r="E745" s="51"/>
      <c r="F745" s="51"/>
      <c r="G745" s="51"/>
      <c r="H745" s="51"/>
      <c r="I745" s="52"/>
      <c r="K745" s="59"/>
      <c r="L745" s="34"/>
      <c r="M745" s="63"/>
      <c r="O745" s="35"/>
    </row>
    <row r="746" spans="1:26">
      <c r="A746" s="47" t="s">
        <v>40</v>
      </c>
      <c r="B746" s="48" t="s">
        <v>189</v>
      </c>
      <c r="C746" s="49" t="s">
        <v>124</v>
      </c>
      <c r="D746" s="50">
        <v>1988</v>
      </c>
      <c r="E746" s="51">
        <v>1100513137</v>
      </c>
      <c r="F746" s="51">
        <v>733179846</v>
      </c>
      <c r="G746" s="51">
        <v>1872016098</v>
      </c>
      <c r="H746" s="51">
        <v>0</v>
      </c>
      <c r="I746" s="52">
        <f t="shared" si="43"/>
        <v>3705709081</v>
      </c>
      <c r="J746" s="51">
        <v>-5122781</v>
      </c>
      <c r="K746" s="53">
        <f>SUM(I746:J746)</f>
        <v>3700586300</v>
      </c>
      <c r="L746" s="34">
        <v>0</v>
      </c>
      <c r="M746" s="63"/>
      <c r="O746" s="35" t="str">
        <f>IF([1]totrevprm!O747="","",[1]totrevprm!O747)</f>
        <v/>
      </c>
    </row>
    <row r="747" spans="1:26">
      <c r="A747" s="47" t="s">
        <v>40</v>
      </c>
      <c r="B747" s="48" t="s">
        <v>189</v>
      </c>
      <c r="C747" s="49" t="s">
        <v>125</v>
      </c>
      <c r="D747" s="50">
        <v>1989</v>
      </c>
      <c r="E747" s="51">
        <v>1145229975</v>
      </c>
      <c r="F747" s="51">
        <v>921665068</v>
      </c>
      <c r="G747" s="51">
        <v>1988481174</v>
      </c>
      <c r="H747" s="51">
        <v>0</v>
      </c>
      <c r="I747" s="52">
        <f t="shared" si="43"/>
        <v>4055376217</v>
      </c>
      <c r="J747" s="51">
        <v>-7209284</v>
      </c>
      <c r="K747" s="53">
        <f t="shared" ref="K747:K781" si="44">SUM(I747:J747)</f>
        <v>4048166933</v>
      </c>
      <c r="L747" s="34">
        <v>0</v>
      </c>
      <c r="M747" s="63"/>
      <c r="O747" s="35" t="str">
        <f>IF([1]totrevprm!O748="","",[1]totrevprm!O748)</f>
        <v/>
      </c>
    </row>
    <row r="748" spans="1:26">
      <c r="A748" s="47" t="s">
        <v>40</v>
      </c>
      <c r="B748" s="48" t="s">
        <v>189</v>
      </c>
      <c r="C748" s="49" t="s">
        <v>125</v>
      </c>
      <c r="D748" s="50">
        <v>1990</v>
      </c>
      <c r="E748" s="51">
        <v>1191463774</v>
      </c>
      <c r="F748" s="51">
        <v>1117302797.52</v>
      </c>
      <c r="G748" s="51">
        <v>2144409308</v>
      </c>
      <c r="H748" s="51">
        <v>0</v>
      </c>
      <c r="I748" s="52">
        <f t="shared" si="43"/>
        <v>4453175879.5200005</v>
      </c>
      <c r="J748" s="51">
        <v>-9916729</v>
      </c>
      <c r="K748" s="53">
        <f t="shared" si="44"/>
        <v>4443259150.5200005</v>
      </c>
      <c r="L748" s="34">
        <v>0</v>
      </c>
      <c r="M748" s="63"/>
      <c r="O748" s="35" t="str">
        <f>IF([1]totrevprm!O749="","",[1]totrevprm!O749)</f>
        <v/>
      </c>
    </row>
    <row r="749" spans="1:26">
      <c r="A749" s="47" t="s">
        <v>40</v>
      </c>
      <c r="B749" s="48" t="s">
        <v>189</v>
      </c>
      <c r="C749" s="49" t="s">
        <v>125</v>
      </c>
      <c r="D749" s="50">
        <v>1991</v>
      </c>
      <c r="E749" s="51">
        <v>1263365695</v>
      </c>
      <c r="F749" s="51">
        <v>1005736364</v>
      </c>
      <c r="G749" s="51">
        <v>1745723567</v>
      </c>
      <c r="H749" s="51">
        <v>0</v>
      </c>
      <c r="I749" s="52">
        <f t="shared" si="43"/>
        <v>4014825626</v>
      </c>
      <c r="J749" s="51">
        <v>-342913</v>
      </c>
      <c r="K749" s="53">
        <f t="shared" si="44"/>
        <v>4014482713</v>
      </c>
      <c r="L749" s="34">
        <v>0</v>
      </c>
      <c r="M749" s="63"/>
      <c r="O749" s="35" t="str">
        <f>IF([1]totrevprm!O750="","",[1]totrevprm!O750)</f>
        <v/>
      </c>
    </row>
    <row r="750" spans="1:26">
      <c r="A750" s="47" t="s">
        <v>40</v>
      </c>
      <c r="B750" s="48" t="s">
        <v>189</v>
      </c>
      <c r="C750" s="49" t="s">
        <v>125</v>
      </c>
      <c r="D750" s="50">
        <v>1992</v>
      </c>
      <c r="E750" s="51">
        <v>1358123602</v>
      </c>
      <c r="F750" s="51">
        <v>1369609901.6400001</v>
      </c>
      <c r="G750" s="51">
        <v>1635054709</v>
      </c>
      <c r="H750" s="51">
        <v>0</v>
      </c>
      <c r="I750" s="52">
        <f t="shared" si="43"/>
        <v>4362788212.6400003</v>
      </c>
      <c r="J750" s="51">
        <v>-579531</v>
      </c>
      <c r="K750" s="53">
        <f t="shared" si="44"/>
        <v>4362208681.6400003</v>
      </c>
      <c r="L750" s="34">
        <v>0</v>
      </c>
      <c r="M750" s="63"/>
      <c r="O750" s="35" t="str">
        <f>IF([1]totrevprm!O751="","",[1]totrevprm!O751)</f>
        <v/>
      </c>
    </row>
    <row r="751" spans="1:26">
      <c r="A751" s="47" t="s">
        <v>40</v>
      </c>
      <c r="B751" s="48" t="s">
        <v>189</v>
      </c>
      <c r="C751" s="49" t="s">
        <v>125</v>
      </c>
      <c r="D751" s="50">
        <v>1993</v>
      </c>
      <c r="E751" s="51">
        <v>1358348908</v>
      </c>
      <c r="F751" s="51">
        <v>1012867979</v>
      </c>
      <c r="G751" s="51">
        <v>1659545557</v>
      </c>
      <c r="H751" s="51">
        <v>0</v>
      </c>
      <c r="I751" s="52">
        <f t="shared" si="43"/>
        <v>4030762444</v>
      </c>
      <c r="J751" s="51">
        <v>-29592</v>
      </c>
      <c r="K751" s="53">
        <f t="shared" si="44"/>
        <v>4030732852</v>
      </c>
      <c r="L751" s="34">
        <v>0</v>
      </c>
      <c r="M751" s="63"/>
      <c r="O751" s="35" t="str">
        <f>IF([1]totrevprm!O752="","",[1]totrevprm!O752)</f>
        <v/>
      </c>
    </row>
    <row r="752" spans="1:26">
      <c r="A752" s="47" t="s">
        <v>40</v>
      </c>
      <c r="B752" s="48" t="s">
        <v>189</v>
      </c>
      <c r="C752" s="49" t="s">
        <v>125</v>
      </c>
      <c r="D752" s="50">
        <v>1994</v>
      </c>
      <c r="E752" s="51">
        <v>1405794797</v>
      </c>
      <c r="F752" s="51">
        <v>1228124274</v>
      </c>
      <c r="G752" s="51">
        <v>1638518200</v>
      </c>
      <c r="H752" s="51">
        <v>0</v>
      </c>
      <c r="I752" s="52">
        <f t="shared" si="43"/>
        <v>4272437271</v>
      </c>
      <c r="J752" s="51">
        <v>-218330181</v>
      </c>
      <c r="K752" s="53">
        <f t="shared" si="44"/>
        <v>4054107090</v>
      </c>
      <c r="L752" s="34">
        <v>0</v>
      </c>
      <c r="M752" s="63"/>
      <c r="O752" s="35" t="str">
        <f>IF([1]totrevprm!O753="","",[1]totrevprm!O753)</f>
        <v/>
      </c>
    </row>
    <row r="753" spans="1:26">
      <c r="A753" s="47" t="s">
        <v>40</v>
      </c>
      <c r="B753" s="48" t="s">
        <v>189</v>
      </c>
      <c r="C753" s="49" t="s">
        <v>125</v>
      </c>
      <c r="D753" s="50">
        <v>1995</v>
      </c>
      <c r="E753" s="51">
        <v>1517772500</v>
      </c>
      <c r="F753" s="51">
        <v>1209099674</v>
      </c>
      <c r="G753" s="51">
        <v>1645912453</v>
      </c>
      <c r="H753" s="51">
        <v>0</v>
      </c>
      <c r="I753" s="52">
        <f t="shared" si="43"/>
        <v>4372784627</v>
      </c>
      <c r="J753" s="51">
        <v>-14612269</v>
      </c>
      <c r="K753" s="53">
        <f t="shared" si="44"/>
        <v>4358172358</v>
      </c>
      <c r="L753" s="34">
        <v>0</v>
      </c>
      <c r="M753" s="63"/>
      <c r="O753" s="35" t="str">
        <f>IF([1]totrevprm!O754="","",[1]totrevprm!O754)</f>
        <v/>
      </c>
    </row>
    <row r="754" spans="1:26">
      <c r="A754" s="47" t="s">
        <v>40</v>
      </c>
      <c r="B754" s="48" t="s">
        <v>189</v>
      </c>
      <c r="C754" s="49" t="s">
        <v>125</v>
      </c>
      <c r="D754" s="50">
        <v>1996</v>
      </c>
      <c r="E754" s="51">
        <v>1632127857</v>
      </c>
      <c r="F754" s="51">
        <v>1080298182</v>
      </c>
      <c r="G754" s="51">
        <v>1637026483</v>
      </c>
      <c r="H754" s="51">
        <v>0</v>
      </c>
      <c r="I754" s="52">
        <f t="shared" si="43"/>
        <v>4349452522</v>
      </c>
      <c r="J754" s="51">
        <v>-7535</v>
      </c>
      <c r="K754" s="53">
        <f t="shared" si="44"/>
        <v>4349444987</v>
      </c>
      <c r="L754" s="34">
        <v>0</v>
      </c>
      <c r="M754" s="63"/>
      <c r="O754" s="35" t="str">
        <f>IF([1]totrevprm!O755="","",[1]totrevprm!O755)</f>
        <v/>
      </c>
    </row>
    <row r="755" spans="1:26">
      <c r="A755" s="47" t="s">
        <v>40</v>
      </c>
      <c r="B755" s="48" t="s">
        <v>189</v>
      </c>
      <c r="C755" s="49" t="s">
        <v>125</v>
      </c>
      <c r="D755" s="50">
        <v>1997</v>
      </c>
      <c r="E755" s="51">
        <v>1588575292</v>
      </c>
      <c r="F755" s="51">
        <v>1024473490</v>
      </c>
      <c r="G755" s="51">
        <v>1734491700</v>
      </c>
      <c r="H755" s="51">
        <v>0</v>
      </c>
      <c r="I755" s="52">
        <f t="shared" si="43"/>
        <v>4347540482</v>
      </c>
      <c r="J755" s="51">
        <v>-645990</v>
      </c>
      <c r="K755" s="53">
        <f t="shared" si="44"/>
        <v>4346894492</v>
      </c>
      <c r="L755" s="34">
        <v>0</v>
      </c>
      <c r="M755" s="63"/>
      <c r="O755" s="35" t="str">
        <f>IF([1]totrevprm!O756="","",[1]totrevprm!O756)</f>
        <v/>
      </c>
    </row>
    <row r="756" spans="1:26">
      <c r="A756" s="47" t="s">
        <v>40</v>
      </c>
      <c r="B756" s="48" t="s">
        <v>189</v>
      </c>
      <c r="C756" s="49" t="s">
        <v>125</v>
      </c>
      <c r="D756" s="50">
        <v>1998</v>
      </c>
      <c r="E756" s="51">
        <v>1688281538</v>
      </c>
      <c r="F756" s="51">
        <v>1053738638</v>
      </c>
      <c r="G756" s="51">
        <v>1795521762</v>
      </c>
      <c r="H756" s="51">
        <v>0</v>
      </c>
      <c r="I756" s="52">
        <f t="shared" si="43"/>
        <v>4537541938</v>
      </c>
      <c r="J756" s="51">
        <v>-362302530</v>
      </c>
      <c r="K756" s="53">
        <f t="shared" si="44"/>
        <v>4175239408</v>
      </c>
      <c r="L756" s="34">
        <v>0</v>
      </c>
      <c r="M756" s="63"/>
      <c r="O756" s="35" t="str">
        <f>IF([1]totrevprm!O757="","",[1]totrevprm!O757)</f>
        <v/>
      </c>
    </row>
    <row r="757" spans="1:26">
      <c r="A757" s="47" t="s">
        <v>40</v>
      </c>
      <c r="B757" s="48" t="s">
        <v>189</v>
      </c>
      <c r="C757" s="49" t="s">
        <v>125</v>
      </c>
      <c r="D757" s="50">
        <v>1999</v>
      </c>
      <c r="E757" s="51">
        <v>1552397622</v>
      </c>
      <c r="F757" s="51">
        <v>1349985708</v>
      </c>
      <c r="G757" s="51">
        <v>1935957228</v>
      </c>
      <c r="H757" s="51">
        <v>0</v>
      </c>
      <c r="I757" s="52">
        <f t="shared" si="43"/>
        <v>4838340558</v>
      </c>
      <c r="J757" s="51">
        <v>-16146</v>
      </c>
      <c r="K757" s="53">
        <f t="shared" si="44"/>
        <v>4838324412</v>
      </c>
      <c r="L757" s="34">
        <v>0</v>
      </c>
      <c r="M757" s="63"/>
      <c r="O757" s="35" t="str">
        <f>IF([1]totrevprm!O758="","",[1]totrevprm!O758)</f>
        <v/>
      </c>
    </row>
    <row r="758" spans="1:26">
      <c r="A758" s="47" t="s">
        <v>40</v>
      </c>
      <c r="B758" s="48" t="s">
        <v>189</v>
      </c>
      <c r="C758" s="49" t="s">
        <v>125</v>
      </c>
      <c r="D758" s="50">
        <v>2000</v>
      </c>
      <c r="E758" s="51">
        <v>1718273738</v>
      </c>
      <c r="F758" s="51">
        <v>1438550088</v>
      </c>
      <c r="G758" s="51">
        <v>2130025155</v>
      </c>
      <c r="H758" s="51">
        <v>0</v>
      </c>
      <c r="I758" s="52">
        <f t="shared" si="43"/>
        <v>5286848981</v>
      </c>
      <c r="J758" s="51">
        <v>-1478265</v>
      </c>
      <c r="K758" s="53">
        <f t="shared" si="44"/>
        <v>5285370716</v>
      </c>
      <c r="L758" s="34">
        <v>0</v>
      </c>
      <c r="M758" s="63"/>
      <c r="O758" s="35" t="str">
        <f>IF([1]totrevprm!O759="","",[1]totrevprm!O759)</f>
        <v/>
      </c>
      <c r="V758" s="35" t="s">
        <v>189</v>
      </c>
      <c r="W758" s="55">
        <v>345592</v>
      </c>
      <c r="X758" s="55">
        <v>30748068</v>
      </c>
      <c r="Y758" s="55">
        <v>19481425</v>
      </c>
      <c r="Z758" s="55">
        <v>0</v>
      </c>
    </row>
    <row r="759" spans="1:26">
      <c r="A759" s="47" t="s">
        <v>40</v>
      </c>
      <c r="B759" s="48" t="s">
        <v>189</v>
      </c>
      <c r="C759" s="49" t="s">
        <v>125</v>
      </c>
      <c r="D759" s="50">
        <v>2001</v>
      </c>
      <c r="E759" s="51">
        <v>1703241352</v>
      </c>
      <c r="F759" s="51">
        <v>2078864778.2</v>
      </c>
      <c r="G759" s="51">
        <v>2254660723</v>
      </c>
      <c r="H759" s="51">
        <v>0</v>
      </c>
      <c r="I759" s="52">
        <f t="shared" si="43"/>
        <v>6036766853.1999998</v>
      </c>
      <c r="J759" s="51">
        <v>-440162</v>
      </c>
      <c r="K759" s="53">
        <f t="shared" si="44"/>
        <v>6036326691.1999998</v>
      </c>
      <c r="L759" s="34">
        <v>0</v>
      </c>
      <c r="M759" s="63"/>
      <c r="O759" s="35" t="str">
        <f>IF([1]totrevprm!O760="","",[1]totrevprm!O760)</f>
        <v/>
      </c>
      <c r="V759" s="35"/>
      <c r="W759" s="55"/>
      <c r="X759" s="55"/>
      <c r="Y759" s="55"/>
      <c r="Z759" s="55"/>
    </row>
    <row r="760" spans="1:26">
      <c r="A760" s="47" t="s">
        <v>40</v>
      </c>
      <c r="B760" s="48" t="s">
        <v>189</v>
      </c>
      <c r="C760" s="49" t="s">
        <v>125</v>
      </c>
      <c r="D760" s="50">
        <v>2002</v>
      </c>
      <c r="E760" s="51">
        <v>1744145980</v>
      </c>
      <c r="F760" s="51">
        <v>2629263391</v>
      </c>
      <c r="G760" s="51">
        <v>2378845571</v>
      </c>
      <c r="H760" s="51">
        <v>0</v>
      </c>
      <c r="I760" s="52">
        <f t="shared" si="43"/>
        <v>6752254942</v>
      </c>
      <c r="J760" s="51">
        <v>-136250</v>
      </c>
      <c r="K760" s="53">
        <f t="shared" si="44"/>
        <v>6752118692</v>
      </c>
      <c r="L760" s="34">
        <v>0</v>
      </c>
      <c r="M760" s="63"/>
      <c r="O760" s="35" t="str">
        <f>IF([1]totrevprm!O761="","",[1]totrevprm!O761)</f>
        <v/>
      </c>
      <c r="V760" s="35"/>
      <c r="W760" s="55"/>
      <c r="X760" s="55"/>
      <c r="Y760" s="55"/>
      <c r="Z760" s="55"/>
    </row>
    <row r="761" spans="1:26">
      <c r="A761" s="47" t="s">
        <v>40</v>
      </c>
      <c r="B761" s="48" t="s">
        <v>189</v>
      </c>
      <c r="C761" s="49" t="s">
        <v>125</v>
      </c>
      <c r="D761" s="50">
        <v>2003</v>
      </c>
      <c r="E761" s="56">
        <v>1870965444</v>
      </c>
      <c r="F761" s="56">
        <v>3097895350</v>
      </c>
      <c r="G761" s="56">
        <v>2439223032</v>
      </c>
      <c r="H761" s="51">
        <v>0</v>
      </c>
      <c r="I761" s="52">
        <f t="shared" si="43"/>
        <v>7408083826</v>
      </c>
      <c r="J761" s="51">
        <v>-981</v>
      </c>
      <c r="K761" s="53">
        <f t="shared" si="44"/>
        <v>7408082845</v>
      </c>
      <c r="L761" s="34">
        <v>0</v>
      </c>
      <c r="M761" s="63"/>
      <c r="O761" s="35" t="str">
        <f>IF([1]totrevprm!O762="","",[1]totrevprm!O762)</f>
        <v/>
      </c>
      <c r="V761" s="35"/>
      <c r="W761" s="55"/>
      <c r="X761" s="55"/>
      <c r="Y761" s="55"/>
      <c r="Z761" s="55"/>
    </row>
    <row r="762" spans="1:26">
      <c r="A762" s="47" t="s">
        <v>40</v>
      </c>
      <c r="B762" s="48" t="s">
        <v>189</v>
      </c>
      <c r="C762" s="49" t="s">
        <v>125</v>
      </c>
      <c r="D762" s="50">
        <v>2004</v>
      </c>
      <c r="E762" s="56">
        <v>1954175819</v>
      </c>
      <c r="F762" s="56">
        <v>2228188227</v>
      </c>
      <c r="G762" s="56">
        <v>2492018708</v>
      </c>
      <c r="H762" s="51">
        <v>0</v>
      </c>
      <c r="I762" s="52">
        <f t="shared" si="43"/>
        <v>6674382754</v>
      </c>
      <c r="J762" s="51">
        <v>-5401814</v>
      </c>
      <c r="K762" s="53">
        <f t="shared" si="44"/>
        <v>6668980940</v>
      </c>
      <c r="L762" s="34">
        <v>0</v>
      </c>
      <c r="M762" s="63"/>
      <c r="O762" s="35" t="str">
        <f>IF([1]totrevprm!O763="","",[1]totrevprm!O763)</f>
        <v/>
      </c>
      <c r="V762" s="35"/>
      <c r="W762" s="55"/>
      <c r="X762" s="55"/>
      <c r="Y762" s="55"/>
      <c r="Z762" s="55"/>
    </row>
    <row r="763" spans="1:26">
      <c r="A763" s="47" t="s">
        <v>40</v>
      </c>
      <c r="B763" s="48" t="s">
        <v>189</v>
      </c>
      <c r="C763" s="49"/>
      <c r="D763" s="50">
        <v>2005</v>
      </c>
      <c r="E763" s="56">
        <v>1965492865</v>
      </c>
      <c r="F763" s="56">
        <v>2274841052</v>
      </c>
      <c r="G763" s="56">
        <v>2688549703.5900002</v>
      </c>
      <c r="H763" s="51">
        <v>0</v>
      </c>
      <c r="I763" s="52">
        <f t="shared" si="43"/>
        <v>6928883620.5900002</v>
      </c>
      <c r="J763" s="51">
        <v>-431838</v>
      </c>
      <c r="K763" s="53">
        <f t="shared" si="44"/>
        <v>6928451782.5900002</v>
      </c>
      <c r="L763" s="34">
        <v>0</v>
      </c>
      <c r="M763" s="63"/>
      <c r="O763" s="35" t="str">
        <f>IF([1]totrevprm!O764="","",[1]totrevprm!O764)</f>
        <v/>
      </c>
      <c r="V763" s="35"/>
      <c r="W763" s="55"/>
      <c r="X763" s="55"/>
      <c r="Y763" s="55"/>
      <c r="Z763" s="55"/>
    </row>
    <row r="764" spans="1:26">
      <c r="A764" s="47" t="s">
        <v>40</v>
      </c>
      <c r="B764" s="48" t="s">
        <v>189</v>
      </c>
      <c r="C764" s="49"/>
      <c r="D764" s="50">
        <v>2006</v>
      </c>
      <c r="E764" s="34">
        <v>2143588207</v>
      </c>
      <c r="F764" s="34">
        <v>2123976820</v>
      </c>
      <c r="G764" s="34">
        <v>3202480666</v>
      </c>
      <c r="H764" s="34">
        <v>0</v>
      </c>
      <c r="I764" s="52">
        <f t="shared" si="43"/>
        <v>7470045693</v>
      </c>
      <c r="J764" s="51">
        <v>-7527293</v>
      </c>
      <c r="K764" s="53">
        <f t="shared" si="44"/>
        <v>7462518400</v>
      </c>
      <c r="L764" s="34">
        <v>0</v>
      </c>
      <c r="M764" s="63"/>
      <c r="O764" s="35" t="str">
        <f>IF([1]totrevprm!O765="","",[1]totrevprm!O765)</f>
        <v/>
      </c>
      <c r="V764" s="35"/>
      <c r="W764" s="55"/>
      <c r="X764" s="55"/>
      <c r="Y764" s="55"/>
      <c r="Z764" s="55"/>
    </row>
    <row r="765" spans="1:26">
      <c r="A765" s="47" t="s">
        <v>40</v>
      </c>
      <c r="B765" s="48" t="s">
        <v>189</v>
      </c>
      <c r="C765" s="49"/>
      <c r="D765" s="50">
        <v>2007</v>
      </c>
      <c r="E765" s="34">
        <v>2204212801</v>
      </c>
      <c r="F765" s="34">
        <v>2403527601</v>
      </c>
      <c r="G765" s="34">
        <v>3773154488</v>
      </c>
      <c r="H765" s="34">
        <v>0</v>
      </c>
      <c r="I765" s="52">
        <f t="shared" si="43"/>
        <v>8380894890</v>
      </c>
      <c r="J765" s="51">
        <v>-3</v>
      </c>
      <c r="K765" s="53">
        <f t="shared" si="44"/>
        <v>8380894887</v>
      </c>
      <c r="L765" s="34">
        <v>0</v>
      </c>
      <c r="M765" s="63"/>
      <c r="O765" s="35" t="str">
        <f>IF([1]totrevprm!O766="","",[1]totrevprm!O766)</f>
        <v/>
      </c>
      <c r="V765" s="35"/>
      <c r="W765" s="55"/>
      <c r="X765" s="55"/>
      <c r="Y765" s="55"/>
      <c r="Z765" s="55"/>
    </row>
    <row r="766" spans="1:26">
      <c r="A766" s="47" t="s">
        <v>40</v>
      </c>
      <c r="B766" s="48" t="s">
        <v>189</v>
      </c>
      <c r="C766" s="49"/>
      <c r="D766" s="50">
        <v>2008</v>
      </c>
      <c r="E766" s="34">
        <v>2346014021</v>
      </c>
      <c r="F766" s="34">
        <v>3374285781</v>
      </c>
      <c r="G766" s="34">
        <v>3955739445</v>
      </c>
      <c r="H766" s="34">
        <v>0</v>
      </c>
      <c r="I766" s="52">
        <f t="shared" si="43"/>
        <v>9676039247</v>
      </c>
      <c r="J766" s="51">
        <v>-5010</v>
      </c>
      <c r="K766" s="53">
        <f t="shared" si="44"/>
        <v>9676034237</v>
      </c>
      <c r="L766" s="34">
        <v>0</v>
      </c>
      <c r="M766" s="63"/>
      <c r="O766" s="35" t="str">
        <f>IF([1]totrevprm!O767="","",[1]totrevprm!O767)</f>
        <v/>
      </c>
      <c r="V766" s="35"/>
      <c r="W766" s="55"/>
      <c r="X766" s="55"/>
      <c r="Y766" s="55"/>
      <c r="Z766" s="55"/>
    </row>
    <row r="767" spans="1:26">
      <c r="A767" s="47" t="s">
        <v>40</v>
      </c>
      <c r="B767" s="48" t="s">
        <v>189</v>
      </c>
      <c r="C767" s="49"/>
      <c r="D767" s="50">
        <v>2009</v>
      </c>
      <c r="E767" s="34">
        <v>2490791657</v>
      </c>
      <c r="F767" s="34">
        <v>3523331529</v>
      </c>
      <c r="G767" s="34">
        <v>4137086391</v>
      </c>
      <c r="H767" s="34">
        <v>0</v>
      </c>
      <c r="I767" s="52">
        <f t="shared" si="43"/>
        <v>10151209577</v>
      </c>
      <c r="J767" s="51">
        <v>-2</v>
      </c>
      <c r="K767" s="53">
        <f t="shared" si="44"/>
        <v>10151209575</v>
      </c>
      <c r="L767" s="34">
        <v>0</v>
      </c>
      <c r="M767" s="63"/>
      <c r="O767" s="35" t="str">
        <f>IF([1]totrevprm!O768="","",[1]totrevprm!O768)</f>
        <v/>
      </c>
      <c r="V767" s="35"/>
      <c r="W767" s="55"/>
      <c r="X767" s="55"/>
      <c r="Y767" s="55"/>
      <c r="Z767" s="55"/>
    </row>
    <row r="768" spans="1:26">
      <c r="A768" s="47" t="s">
        <v>40</v>
      </c>
      <c r="B768" s="48" t="s">
        <v>189</v>
      </c>
      <c r="C768" s="49"/>
      <c r="D768" s="50">
        <v>2010</v>
      </c>
      <c r="E768" s="34">
        <v>2612384311</v>
      </c>
      <c r="F768" s="34">
        <v>3139196728</v>
      </c>
      <c r="G768" s="34">
        <v>4261358993</v>
      </c>
      <c r="H768" s="34">
        <v>0</v>
      </c>
      <c r="I768" s="52">
        <f t="shared" si="43"/>
        <v>10012940032</v>
      </c>
      <c r="J768" s="51">
        <v>-18198</v>
      </c>
      <c r="K768" s="53">
        <f t="shared" si="44"/>
        <v>10012921834</v>
      </c>
      <c r="L768" s="34">
        <v>0</v>
      </c>
      <c r="M768" s="63"/>
      <c r="O768" s="35" t="str">
        <f>IF([1]totrevprm!O769="","",[1]totrevprm!O769)</f>
        <v/>
      </c>
      <c r="V768" s="35"/>
      <c r="W768" s="55"/>
      <c r="X768" s="55"/>
      <c r="Y768" s="55"/>
      <c r="Z768" s="55"/>
    </row>
    <row r="769" spans="1:26">
      <c r="A769" s="47" t="s">
        <v>40</v>
      </c>
      <c r="B769" s="48" t="s">
        <v>189</v>
      </c>
      <c r="C769" s="49"/>
      <c r="D769" s="50">
        <v>2011</v>
      </c>
      <c r="E769" s="34">
        <v>2723229675</v>
      </c>
      <c r="F769" s="34">
        <v>2868331167</v>
      </c>
      <c r="G769" s="34">
        <v>4393026859.3699999</v>
      </c>
      <c r="H769" s="34">
        <v>0</v>
      </c>
      <c r="I769" s="52">
        <f t="shared" si="43"/>
        <v>9984587701.3699989</v>
      </c>
      <c r="J769" s="51">
        <v>-5</v>
      </c>
      <c r="K769" s="53">
        <f t="shared" si="44"/>
        <v>9984587696.3699989</v>
      </c>
      <c r="L769" s="34">
        <v>0</v>
      </c>
      <c r="M769" s="63"/>
      <c r="O769" s="35" t="str">
        <f>IF([1]totrevprm!O770="","",[1]totrevprm!O770)</f>
        <v/>
      </c>
      <c r="V769" s="35"/>
      <c r="W769" s="55"/>
      <c r="X769" s="55"/>
      <c r="Y769" s="55"/>
      <c r="Z769" s="55"/>
    </row>
    <row r="770" spans="1:26">
      <c r="A770" s="47" t="s">
        <v>40</v>
      </c>
      <c r="B770" s="48" t="s">
        <v>189</v>
      </c>
      <c r="C770" s="49"/>
      <c r="D770" s="50">
        <v>2012</v>
      </c>
      <c r="E770" s="34">
        <v>2816230110</v>
      </c>
      <c r="F770" s="34">
        <v>3388564402</v>
      </c>
      <c r="G770" s="34">
        <v>4050785188</v>
      </c>
      <c r="H770" s="34">
        <v>0</v>
      </c>
      <c r="I770" s="52">
        <f t="shared" si="43"/>
        <v>10255579700</v>
      </c>
      <c r="J770" s="51">
        <v>-88</v>
      </c>
      <c r="K770" s="53">
        <f t="shared" si="44"/>
        <v>10255579612</v>
      </c>
      <c r="L770" s="34">
        <v>0</v>
      </c>
      <c r="M770" s="63"/>
      <c r="O770" s="35" t="str">
        <f>IF([1]totrevprm!O771="","",[1]totrevprm!O771)</f>
        <v/>
      </c>
      <c r="V770" s="35"/>
      <c r="W770" s="55"/>
      <c r="X770" s="55"/>
      <c r="Y770" s="55"/>
      <c r="Z770" s="55"/>
    </row>
    <row r="771" spans="1:26">
      <c r="A771" s="47" t="s">
        <v>40</v>
      </c>
      <c r="B771" s="48" t="s">
        <v>189</v>
      </c>
      <c r="C771" s="49"/>
      <c r="D771" s="50">
        <v>2013</v>
      </c>
      <c r="E771" s="34">
        <v>2870612075</v>
      </c>
      <c r="F771" s="34">
        <v>3238434822</v>
      </c>
      <c r="G771" s="34">
        <v>4031316015</v>
      </c>
      <c r="H771" s="34">
        <v>0</v>
      </c>
      <c r="I771" s="52">
        <f t="shared" si="43"/>
        <v>10140362912</v>
      </c>
      <c r="J771" s="51">
        <v>-22024</v>
      </c>
      <c r="K771" s="53">
        <f t="shared" si="44"/>
        <v>10140340888</v>
      </c>
      <c r="L771" s="34">
        <v>0</v>
      </c>
      <c r="M771" s="63"/>
      <c r="O771" s="35" t="str">
        <f>IF([1]totrevprm!O772="","",[1]totrevprm!O772)</f>
        <v/>
      </c>
      <c r="V771" s="35"/>
      <c r="W771" s="55"/>
      <c r="X771" s="55"/>
      <c r="Y771" s="55"/>
      <c r="Z771" s="55"/>
    </row>
    <row r="772" spans="1:26">
      <c r="A772" s="47" t="s">
        <v>40</v>
      </c>
      <c r="B772" s="48" t="s">
        <v>189</v>
      </c>
      <c r="C772" s="49"/>
      <c r="D772" s="50">
        <v>2014</v>
      </c>
      <c r="E772" s="34">
        <v>2937936849</v>
      </c>
      <c r="F772" s="34">
        <v>3350187348</v>
      </c>
      <c r="G772" s="34">
        <v>4232194224.4499998</v>
      </c>
      <c r="H772" s="34">
        <v>0</v>
      </c>
      <c r="I772" s="52">
        <f t="shared" si="43"/>
        <v>10520318421.450001</v>
      </c>
      <c r="J772" s="51">
        <v>-257493</v>
      </c>
      <c r="K772" s="53">
        <f t="shared" si="44"/>
        <v>10520060928.450001</v>
      </c>
      <c r="L772" s="34">
        <v>0</v>
      </c>
      <c r="M772" s="63"/>
      <c r="O772" s="35" t="str">
        <f>IF([1]totrevprm!O773="","",[1]totrevprm!O773)</f>
        <v/>
      </c>
      <c r="V772" s="35"/>
      <c r="W772" s="55"/>
      <c r="X772" s="55"/>
      <c r="Y772" s="55"/>
      <c r="Z772" s="55"/>
    </row>
    <row r="773" spans="1:26">
      <c r="A773" s="47" t="s">
        <v>40</v>
      </c>
      <c r="B773" s="48" t="s">
        <v>189</v>
      </c>
      <c r="C773" s="49"/>
      <c r="D773" s="50">
        <v>2015</v>
      </c>
      <c r="E773" s="34">
        <v>2976639670</v>
      </c>
      <c r="F773" s="34">
        <v>3377788782</v>
      </c>
      <c r="G773" s="34">
        <v>4049752600</v>
      </c>
      <c r="H773" s="34">
        <v>0</v>
      </c>
      <c r="I773" s="52">
        <f t="shared" si="43"/>
        <v>10404181052</v>
      </c>
      <c r="J773" s="51">
        <v>-162159</v>
      </c>
      <c r="K773" s="53">
        <f t="shared" si="44"/>
        <v>10404018893</v>
      </c>
      <c r="L773" s="34">
        <v>0</v>
      </c>
      <c r="M773" s="63"/>
      <c r="O773" s="35" t="str">
        <f>IF([1]totrevprm!O774="","",[1]totrevprm!O774)</f>
        <v/>
      </c>
      <c r="P773" s="32">
        <v>528859844.2294296</v>
      </c>
      <c r="Q773" s="32">
        <v>252971065.77567166</v>
      </c>
      <c r="V773" s="35"/>
      <c r="W773" s="55"/>
      <c r="X773" s="55"/>
      <c r="Y773" s="55"/>
      <c r="Z773" s="55"/>
    </row>
    <row r="774" spans="1:26">
      <c r="A774" s="47" t="s">
        <v>40</v>
      </c>
      <c r="B774" s="48" t="s">
        <v>189</v>
      </c>
      <c r="C774" s="49"/>
      <c r="D774" s="50">
        <v>2016</v>
      </c>
      <c r="E774" s="34">
        <v>3029402742</v>
      </c>
      <c r="F774" s="34">
        <v>4149649643</v>
      </c>
      <c r="G774" s="34">
        <v>4059641835</v>
      </c>
      <c r="H774" s="34">
        <v>0</v>
      </c>
      <c r="I774" s="52">
        <f t="shared" si="43"/>
        <v>11238694220</v>
      </c>
      <c r="J774" s="51">
        <v>-120727</v>
      </c>
      <c r="K774" s="53">
        <f t="shared" si="44"/>
        <v>11238573493</v>
      </c>
      <c r="L774" s="34">
        <v>0</v>
      </c>
      <c r="M774" s="63"/>
      <c r="O774" s="35" t="str">
        <f>IF([1]totrevprm!O775="","",[1]totrevprm!O775)</f>
        <v/>
      </c>
      <c r="P774" s="32">
        <v>566007329.87784421</v>
      </c>
      <c r="Q774" s="32">
        <v>259087420.21909776</v>
      </c>
      <c r="V774" s="35"/>
      <c r="W774" s="55"/>
      <c r="X774" s="55"/>
      <c r="Y774" s="55"/>
      <c r="Z774" s="55"/>
    </row>
    <row r="775" spans="1:26">
      <c r="A775" s="47" t="s">
        <v>40</v>
      </c>
      <c r="B775" s="48" t="s">
        <v>189</v>
      </c>
      <c r="C775" s="49"/>
      <c r="D775" s="50">
        <v>2017</v>
      </c>
      <c r="E775" s="34">
        <v>3101906744</v>
      </c>
      <c r="F775" s="34">
        <v>3781620121</v>
      </c>
      <c r="G775" s="34">
        <v>4273960303.3199997</v>
      </c>
      <c r="H775" s="34">
        <v>0</v>
      </c>
      <c r="I775" s="52">
        <f t="shared" si="43"/>
        <v>11157487168.32</v>
      </c>
      <c r="J775" s="51">
        <v>-255679</v>
      </c>
      <c r="K775" s="53">
        <f t="shared" si="44"/>
        <v>11157231489.32</v>
      </c>
      <c r="L775" s="34">
        <v>0</v>
      </c>
      <c r="M775" s="63"/>
      <c r="O775" s="35" t="str">
        <f>IF([1]totrevprm!O776="","",[1]totrevprm!O776)</f>
        <v/>
      </c>
      <c r="P775" s="32">
        <v>578942966.26565409</v>
      </c>
      <c r="Q775" s="32">
        <v>260470635.53</v>
      </c>
      <c r="V775" s="35"/>
      <c r="W775" s="55"/>
      <c r="X775" s="55"/>
      <c r="Y775" s="55"/>
      <c r="Z775" s="55"/>
    </row>
    <row r="776" spans="1:26">
      <c r="A776" s="47" t="s">
        <v>40</v>
      </c>
      <c r="B776" s="48" t="s">
        <v>189</v>
      </c>
      <c r="C776" s="49"/>
      <c r="D776" s="50">
        <v>2018</v>
      </c>
      <c r="E776" s="34">
        <v>3188615165</v>
      </c>
      <c r="F776" s="34">
        <v>4422283199</v>
      </c>
      <c r="G776" s="34">
        <v>4297782758.0599995</v>
      </c>
      <c r="H776" s="34">
        <v>0</v>
      </c>
      <c r="I776" s="52">
        <f t="shared" si="43"/>
        <v>11908681122.059999</v>
      </c>
      <c r="J776" s="51">
        <v>-3319</v>
      </c>
      <c r="K776" s="53">
        <f t="shared" si="44"/>
        <v>11908677803.059999</v>
      </c>
      <c r="L776" s="57">
        <v>0</v>
      </c>
      <c r="M776" s="63"/>
      <c r="O776" s="35" t="str">
        <f>IF([1]totrevprm!O777="","",[1]totrevprm!O777)</f>
        <v/>
      </c>
      <c r="P776" s="32">
        <v>568530317.73166358</v>
      </c>
      <c r="Q776" s="32">
        <v>255087396.03</v>
      </c>
      <c r="V776" s="35"/>
      <c r="W776" s="55"/>
      <c r="X776" s="55"/>
      <c r="Y776" s="55"/>
      <c r="Z776" s="55"/>
    </row>
    <row r="777" spans="1:26">
      <c r="A777" s="47" t="s">
        <v>40</v>
      </c>
      <c r="B777" s="48" t="s">
        <v>189</v>
      </c>
      <c r="C777" s="49"/>
      <c r="D777" s="50">
        <v>2019</v>
      </c>
      <c r="E777" s="34">
        <v>3280751411</v>
      </c>
      <c r="F777" s="34">
        <v>4556501025</v>
      </c>
      <c r="G777" s="34">
        <v>4335130528.3813</v>
      </c>
      <c r="H777" s="34">
        <v>0</v>
      </c>
      <c r="I777" s="52">
        <f t="shared" si="43"/>
        <v>12172382964.3813</v>
      </c>
      <c r="J777" s="51">
        <v>-6001444</v>
      </c>
      <c r="K777" s="53">
        <f t="shared" si="44"/>
        <v>12166381520.3813</v>
      </c>
      <c r="L777" s="57">
        <v>0</v>
      </c>
      <c r="M777" s="63"/>
      <c r="O777" s="35" t="str">
        <f>IF([1]totrevprm!O778="","",[1]totrevprm!O778)</f>
        <v/>
      </c>
      <c r="P777" s="32">
        <v>613167200.75795841</v>
      </c>
      <c r="Q777" s="32">
        <v>256452753.28366831</v>
      </c>
      <c r="V777" s="35"/>
      <c r="W777" s="55"/>
      <c r="X777" s="55"/>
      <c r="Y777" s="55"/>
      <c r="Z777" s="55"/>
    </row>
    <row r="778" spans="1:26">
      <c r="A778" s="47" t="s">
        <v>40</v>
      </c>
      <c r="B778" s="48" t="s">
        <v>189</v>
      </c>
      <c r="C778" s="49"/>
      <c r="D778" s="50">
        <v>2020</v>
      </c>
      <c r="E778" s="34">
        <v>3282937315</v>
      </c>
      <c r="F778" s="34">
        <v>5313348456</v>
      </c>
      <c r="G778" s="34">
        <v>7952968577</v>
      </c>
      <c r="H778" s="34">
        <v>0</v>
      </c>
      <c r="I778" s="52">
        <f t="shared" si="43"/>
        <v>16549254348</v>
      </c>
      <c r="J778" s="51">
        <v>-2</v>
      </c>
      <c r="K778" s="53">
        <f t="shared" si="44"/>
        <v>16549254346</v>
      </c>
      <c r="L778" s="57">
        <v>0</v>
      </c>
      <c r="M778" s="63" t="s">
        <v>163</v>
      </c>
      <c r="N778" t="s">
        <v>101</v>
      </c>
      <c r="O778" s="35" t="str">
        <f>IF([1]totrevprm!O779="","",[1]totrevprm!O779)</f>
        <v>Yes</v>
      </c>
      <c r="P778" s="32">
        <v>592901994</v>
      </c>
      <c r="Q778" s="32">
        <v>242791050</v>
      </c>
      <c r="V778" s="35"/>
      <c r="W778" s="55"/>
      <c r="X778" s="55"/>
      <c r="Y778" s="55"/>
      <c r="Z778" s="55"/>
    </row>
    <row r="779" spans="1:26">
      <c r="A779" s="47" t="s">
        <v>40</v>
      </c>
      <c r="B779" s="48" t="s">
        <v>189</v>
      </c>
      <c r="C779" s="49"/>
      <c r="D779" s="50">
        <v>2021</v>
      </c>
      <c r="E779" s="34">
        <v>3594117983</v>
      </c>
      <c r="F779" s="34">
        <v>4802380412</v>
      </c>
      <c r="G779" s="34">
        <v>8042452208.9200001</v>
      </c>
      <c r="H779" s="34">
        <v>0</v>
      </c>
      <c r="I779" s="52">
        <f t="shared" si="43"/>
        <v>16438950603.92</v>
      </c>
      <c r="J779" s="57">
        <v>-1004</v>
      </c>
      <c r="K779" s="53">
        <f t="shared" si="44"/>
        <v>16438949599.92</v>
      </c>
      <c r="L779" s="57">
        <v>0</v>
      </c>
      <c r="M779" s="63" t="s">
        <v>132</v>
      </c>
      <c r="N779" t="s">
        <v>101</v>
      </c>
      <c r="O779" s="35"/>
      <c r="P779" s="32">
        <v>576491728.21000004</v>
      </c>
      <c r="Q779" s="32">
        <v>267895531</v>
      </c>
      <c r="V779" s="35"/>
      <c r="W779" s="55"/>
      <c r="X779" s="55"/>
      <c r="Y779" s="55"/>
      <c r="Z779" s="55"/>
    </row>
    <row r="780" spans="1:26">
      <c r="A780" s="47" t="s">
        <v>40</v>
      </c>
      <c r="B780" s="48" t="s">
        <v>189</v>
      </c>
      <c r="C780" s="49"/>
      <c r="D780" s="50">
        <v>2022</v>
      </c>
      <c r="E780" s="34">
        <v>3505490213</v>
      </c>
      <c r="F780" s="34">
        <v>6184991654</v>
      </c>
      <c r="G780" s="34">
        <v>8318319957</v>
      </c>
      <c r="H780" s="34">
        <v>0</v>
      </c>
      <c r="I780" s="52">
        <f t="shared" si="43"/>
        <v>18008801824</v>
      </c>
      <c r="J780" s="57">
        <v>-56751</v>
      </c>
      <c r="K780" s="53">
        <f t="shared" si="44"/>
        <v>18008745073</v>
      </c>
      <c r="L780" s="57">
        <v>0</v>
      </c>
      <c r="M780" s="63" t="s">
        <v>132</v>
      </c>
      <c r="O780" s="35" t="str">
        <f>IF([1]totrevprm!O783="","",[1]totrevprm!O783)</f>
        <v/>
      </c>
      <c r="P780" s="57">
        <v>614407290</v>
      </c>
      <c r="Q780" s="57">
        <v>266671397</v>
      </c>
    </row>
    <row r="781" spans="1:26">
      <c r="A781" s="47" t="s">
        <v>40</v>
      </c>
      <c r="B781" s="48" t="s">
        <v>189</v>
      </c>
      <c r="C781" s="49"/>
      <c r="D781" s="50">
        <v>2023</v>
      </c>
      <c r="E781" s="34">
        <v>3589151510</v>
      </c>
      <c r="F781" s="34">
        <v>7113698977.0423002</v>
      </c>
      <c r="G781" s="34">
        <v>8561675974.8909998</v>
      </c>
      <c r="H781" s="34">
        <v>0</v>
      </c>
      <c r="I781" s="52">
        <f t="shared" si="43"/>
        <v>19264526461.9333</v>
      </c>
      <c r="J781" s="57">
        <v>-53349</v>
      </c>
      <c r="K781" s="53">
        <f t="shared" si="44"/>
        <v>19264473112.9333</v>
      </c>
      <c r="L781" s="34">
        <v>0</v>
      </c>
      <c r="M781" s="63" t="s">
        <v>132</v>
      </c>
      <c r="O781" s="35"/>
      <c r="P781" s="57">
        <v>632608063.92999995</v>
      </c>
      <c r="Q781" s="57">
        <v>269887029</v>
      </c>
    </row>
    <row r="782" spans="1:26">
      <c r="A782" s="47"/>
      <c r="B782" s="49"/>
      <c r="C782" s="49"/>
      <c r="E782" s="51"/>
      <c r="F782" s="51"/>
      <c r="G782" s="51"/>
      <c r="H782" s="51"/>
      <c r="I782" s="52"/>
      <c r="K782" s="59"/>
      <c r="L782" s="34"/>
      <c r="M782" s="63"/>
      <c r="O782" s="35"/>
    </row>
    <row r="783" spans="1:26">
      <c r="A783" s="47" t="s">
        <v>42</v>
      </c>
      <c r="B783" s="48" t="s">
        <v>190</v>
      </c>
      <c r="C783" s="49" t="s">
        <v>124</v>
      </c>
      <c r="D783" s="50">
        <v>1988</v>
      </c>
      <c r="E783" s="51">
        <v>1495903361</v>
      </c>
      <c r="F783" s="51">
        <v>1449017699</v>
      </c>
      <c r="G783" s="51">
        <v>1099039902</v>
      </c>
      <c r="H783" s="51">
        <v>0</v>
      </c>
      <c r="I783" s="52">
        <f t="shared" si="43"/>
        <v>4043960962</v>
      </c>
      <c r="J783" s="51">
        <v>-2162211</v>
      </c>
      <c r="K783" s="53">
        <f>SUM(I783:J783)</f>
        <v>4041798751</v>
      </c>
      <c r="L783" s="34">
        <v>0</v>
      </c>
      <c r="M783" s="63"/>
      <c r="O783" s="35" t="str">
        <f>IF([1]totrevprm!O784="","",[1]totrevprm!O784)</f>
        <v/>
      </c>
    </row>
    <row r="784" spans="1:26">
      <c r="A784" s="47" t="s">
        <v>42</v>
      </c>
      <c r="B784" s="48" t="s">
        <v>190</v>
      </c>
      <c r="C784" s="49" t="s">
        <v>125</v>
      </c>
      <c r="D784" s="50">
        <v>1989</v>
      </c>
      <c r="E784" s="51">
        <v>1474726661</v>
      </c>
      <c r="F784" s="51">
        <v>1432451148</v>
      </c>
      <c r="G784" s="51">
        <v>1227571030</v>
      </c>
      <c r="H784" s="51">
        <v>0</v>
      </c>
      <c r="I784" s="52">
        <f t="shared" si="43"/>
        <v>4134748839</v>
      </c>
      <c r="J784" s="51">
        <v>-10999435</v>
      </c>
      <c r="K784" s="53">
        <f t="shared" ref="K784:K818" si="45">SUM(I784:J784)</f>
        <v>4123749404</v>
      </c>
      <c r="L784" s="34">
        <v>0</v>
      </c>
      <c r="M784" s="63"/>
      <c r="O784" s="35" t="str">
        <f>IF([1]totrevprm!O785="","",[1]totrevprm!O785)</f>
        <v/>
      </c>
    </row>
    <row r="785" spans="1:26">
      <c r="A785" s="47" t="s">
        <v>42</v>
      </c>
      <c r="B785" s="48" t="s">
        <v>190</v>
      </c>
      <c r="C785" s="49" t="s">
        <v>125</v>
      </c>
      <c r="D785" s="50">
        <v>1990</v>
      </c>
      <c r="E785" s="51">
        <v>1540835162</v>
      </c>
      <c r="F785" s="51">
        <v>2036694414.5599999</v>
      </c>
      <c r="G785" s="51">
        <v>1262552408</v>
      </c>
      <c r="H785" s="51">
        <v>0</v>
      </c>
      <c r="I785" s="52">
        <f t="shared" si="43"/>
        <v>4840081984.5599995</v>
      </c>
      <c r="J785" s="51">
        <v>-46962786</v>
      </c>
      <c r="K785" s="53">
        <f t="shared" si="45"/>
        <v>4793119198.5599995</v>
      </c>
      <c r="L785" s="34">
        <v>0</v>
      </c>
      <c r="M785" s="63"/>
      <c r="O785" s="35" t="str">
        <f>IF([1]totrevprm!O786="","",[1]totrevprm!O786)</f>
        <v/>
      </c>
    </row>
    <row r="786" spans="1:26">
      <c r="A786" s="47" t="s">
        <v>42</v>
      </c>
      <c r="B786" s="48" t="s">
        <v>190</v>
      </c>
      <c r="C786" s="49" t="s">
        <v>125</v>
      </c>
      <c r="D786" s="50">
        <v>1991</v>
      </c>
      <c r="E786" s="51">
        <v>1639871965</v>
      </c>
      <c r="F786" s="51">
        <v>1557117445</v>
      </c>
      <c r="G786" s="51">
        <v>1302733826</v>
      </c>
      <c r="H786" s="51">
        <v>0</v>
      </c>
      <c r="I786" s="52">
        <f t="shared" si="43"/>
        <v>4499723236</v>
      </c>
      <c r="J786" s="51">
        <v>-1206668</v>
      </c>
      <c r="K786" s="53">
        <f t="shared" si="45"/>
        <v>4498516568</v>
      </c>
      <c r="L786" s="34">
        <v>0</v>
      </c>
      <c r="M786" s="63"/>
      <c r="O786" s="35" t="str">
        <f>IF([1]totrevprm!O787="","",[1]totrevprm!O787)</f>
        <v/>
      </c>
    </row>
    <row r="787" spans="1:26">
      <c r="A787" s="47" t="s">
        <v>42</v>
      </c>
      <c r="B787" s="48" t="s">
        <v>190</v>
      </c>
      <c r="C787" s="49" t="s">
        <v>125</v>
      </c>
      <c r="D787" s="50">
        <v>1992</v>
      </c>
      <c r="E787" s="51">
        <v>1795643916</v>
      </c>
      <c r="F787" s="51">
        <v>1468916212.6800001</v>
      </c>
      <c r="G787" s="51">
        <v>1284972004</v>
      </c>
      <c r="H787" s="51">
        <v>0</v>
      </c>
      <c r="I787" s="52">
        <f t="shared" si="43"/>
        <v>4549532132.6800003</v>
      </c>
      <c r="J787" s="51">
        <v>-2172073</v>
      </c>
      <c r="K787" s="53">
        <f t="shared" si="45"/>
        <v>4547360059.6800003</v>
      </c>
      <c r="L787" s="34">
        <v>0</v>
      </c>
      <c r="M787" s="63"/>
      <c r="O787" s="35" t="str">
        <f>IF([1]totrevprm!O788="","",[1]totrevprm!O788)</f>
        <v/>
      </c>
    </row>
    <row r="788" spans="1:26">
      <c r="A788" s="47" t="s">
        <v>42</v>
      </c>
      <c r="B788" s="48" t="s">
        <v>190</v>
      </c>
      <c r="C788" s="49" t="s">
        <v>125</v>
      </c>
      <c r="D788" s="50">
        <v>1993</v>
      </c>
      <c r="E788" s="51">
        <v>1773549766</v>
      </c>
      <c r="F788" s="51">
        <v>1336044258</v>
      </c>
      <c r="G788" s="51">
        <v>1306814253</v>
      </c>
      <c r="H788" s="51">
        <v>0</v>
      </c>
      <c r="I788" s="52">
        <f t="shared" si="43"/>
        <v>4416408277</v>
      </c>
      <c r="J788" s="51">
        <v>-54047</v>
      </c>
      <c r="K788" s="53">
        <f t="shared" si="45"/>
        <v>4416354230</v>
      </c>
      <c r="L788" s="34">
        <v>0</v>
      </c>
      <c r="M788" s="63"/>
      <c r="O788" s="35" t="str">
        <f>IF([1]totrevprm!O789="","",[1]totrevprm!O789)</f>
        <v/>
      </c>
    </row>
    <row r="789" spans="1:26">
      <c r="A789" s="47" t="s">
        <v>42</v>
      </c>
      <c r="B789" s="48" t="s">
        <v>190</v>
      </c>
      <c r="C789" s="49" t="s">
        <v>125</v>
      </c>
      <c r="D789" s="50">
        <v>1994</v>
      </c>
      <c r="E789" s="51">
        <v>1952761854</v>
      </c>
      <c r="F789" s="51">
        <v>1683031581</v>
      </c>
      <c r="G789" s="51">
        <v>1351159104</v>
      </c>
      <c r="H789" s="51">
        <v>0</v>
      </c>
      <c r="I789" s="52">
        <f t="shared" si="43"/>
        <v>4986952539</v>
      </c>
      <c r="J789" s="51">
        <v>-74147964</v>
      </c>
      <c r="K789" s="53">
        <f t="shared" si="45"/>
        <v>4912804575</v>
      </c>
      <c r="L789" s="34">
        <v>0</v>
      </c>
      <c r="M789" s="63"/>
      <c r="O789" s="35" t="str">
        <f>IF([1]totrevprm!O790="","",[1]totrevprm!O790)</f>
        <v/>
      </c>
    </row>
    <row r="790" spans="1:26">
      <c r="A790" s="47" t="s">
        <v>42</v>
      </c>
      <c r="B790" s="48" t="s">
        <v>190</v>
      </c>
      <c r="C790" s="49" t="s">
        <v>125</v>
      </c>
      <c r="D790" s="50">
        <v>1995</v>
      </c>
      <c r="E790" s="51">
        <v>2016029763</v>
      </c>
      <c r="F790" s="51">
        <v>1636478483</v>
      </c>
      <c r="G790" s="51">
        <v>1402023700</v>
      </c>
      <c r="H790" s="51">
        <v>0</v>
      </c>
      <c r="I790" s="52">
        <f t="shared" si="43"/>
        <v>5054531946</v>
      </c>
      <c r="J790" s="51">
        <v>-360530352</v>
      </c>
      <c r="K790" s="53">
        <f t="shared" si="45"/>
        <v>4694001594</v>
      </c>
      <c r="L790" s="34">
        <v>0</v>
      </c>
      <c r="M790" s="63"/>
      <c r="O790" s="35" t="str">
        <f>IF([1]totrevprm!O791="","",[1]totrevprm!O791)</f>
        <v/>
      </c>
    </row>
    <row r="791" spans="1:26">
      <c r="A791" s="47" t="s">
        <v>42</v>
      </c>
      <c r="B791" s="48" t="s">
        <v>190</v>
      </c>
      <c r="C791" s="49" t="s">
        <v>125</v>
      </c>
      <c r="D791" s="50">
        <v>1996</v>
      </c>
      <c r="E791" s="51">
        <v>2126058141</v>
      </c>
      <c r="F791" s="51">
        <v>1685437475</v>
      </c>
      <c r="G791" s="51">
        <v>1421531435</v>
      </c>
      <c r="H791" s="51">
        <v>0</v>
      </c>
      <c r="I791" s="52">
        <f t="shared" si="43"/>
        <v>5233027051</v>
      </c>
      <c r="J791" s="51">
        <v>-142319</v>
      </c>
      <c r="K791" s="53">
        <f t="shared" si="45"/>
        <v>5232884732</v>
      </c>
      <c r="L791" s="34">
        <v>0</v>
      </c>
      <c r="M791" s="63"/>
      <c r="O791" s="35" t="str">
        <f>IF([1]totrevprm!O792="","",[1]totrevprm!O792)</f>
        <v/>
      </c>
    </row>
    <row r="792" spans="1:26">
      <c r="A792" s="47" t="s">
        <v>42</v>
      </c>
      <c r="B792" s="48" t="s">
        <v>190</v>
      </c>
      <c r="C792" s="49" t="s">
        <v>125</v>
      </c>
      <c r="D792" s="50">
        <v>1997</v>
      </c>
      <c r="E792" s="51">
        <v>2015196332</v>
      </c>
      <c r="F792" s="51">
        <v>2237016754</v>
      </c>
      <c r="G792" s="51">
        <v>1447797964</v>
      </c>
      <c r="H792" s="51">
        <v>0</v>
      </c>
      <c r="I792" s="52">
        <f t="shared" si="43"/>
        <v>5700011050</v>
      </c>
      <c r="J792" s="51">
        <v>-59030</v>
      </c>
      <c r="K792" s="53">
        <f t="shared" si="45"/>
        <v>5699952020</v>
      </c>
      <c r="L792" s="34">
        <v>0</v>
      </c>
      <c r="M792" s="63"/>
      <c r="O792" s="35" t="str">
        <f>IF([1]totrevprm!O793="","",[1]totrevprm!O793)</f>
        <v/>
      </c>
    </row>
    <row r="793" spans="1:26">
      <c r="A793" s="47" t="s">
        <v>42</v>
      </c>
      <c r="B793" s="48" t="s">
        <v>190</v>
      </c>
      <c r="C793" s="49" t="s">
        <v>125</v>
      </c>
      <c r="D793" s="50">
        <v>1998</v>
      </c>
      <c r="E793" s="51">
        <v>2178082597</v>
      </c>
      <c r="F793" s="51">
        <v>2045636611</v>
      </c>
      <c r="G793" s="51">
        <v>1461570316</v>
      </c>
      <c r="H793" s="51">
        <v>0</v>
      </c>
      <c r="I793" s="52">
        <f t="shared" si="43"/>
        <v>5685289524</v>
      </c>
      <c r="J793" s="51">
        <v>-68060085</v>
      </c>
      <c r="K793" s="53">
        <f t="shared" si="45"/>
        <v>5617229439</v>
      </c>
      <c r="L793" s="34">
        <v>0</v>
      </c>
      <c r="M793" s="63"/>
      <c r="O793" s="35" t="str">
        <f>IF([1]totrevprm!O794="","",[1]totrevprm!O794)</f>
        <v/>
      </c>
    </row>
    <row r="794" spans="1:26">
      <c r="A794" s="47" t="s">
        <v>42</v>
      </c>
      <c r="B794" s="48" t="s">
        <v>190</v>
      </c>
      <c r="C794" s="49" t="s">
        <v>125</v>
      </c>
      <c r="D794" s="50">
        <v>1999</v>
      </c>
      <c r="E794" s="51">
        <v>2251025613</v>
      </c>
      <c r="F794" s="51">
        <v>1973735739</v>
      </c>
      <c r="G794" s="51">
        <v>1517335968</v>
      </c>
      <c r="H794" s="51">
        <v>0</v>
      </c>
      <c r="I794" s="52">
        <f t="shared" si="43"/>
        <v>5742097320</v>
      </c>
      <c r="J794" s="51">
        <v>-40151266</v>
      </c>
      <c r="K794" s="53">
        <f t="shared" si="45"/>
        <v>5701946054</v>
      </c>
      <c r="L794" s="34">
        <v>0</v>
      </c>
      <c r="M794" s="63"/>
      <c r="O794" s="35" t="str">
        <f>IF([1]totrevprm!O795="","",[1]totrevprm!O795)</f>
        <v/>
      </c>
    </row>
    <row r="795" spans="1:26">
      <c r="A795" s="47" t="s">
        <v>42</v>
      </c>
      <c r="B795" s="48" t="s">
        <v>190</v>
      </c>
      <c r="C795" s="49" t="s">
        <v>125</v>
      </c>
      <c r="D795" s="50">
        <v>2000</v>
      </c>
      <c r="E795" s="51">
        <v>2317918323</v>
      </c>
      <c r="F795" s="51">
        <v>2356065929</v>
      </c>
      <c r="G795" s="51">
        <v>1564452794</v>
      </c>
      <c r="H795" s="51">
        <v>0</v>
      </c>
      <c r="I795" s="52">
        <f t="shared" si="43"/>
        <v>6238437046</v>
      </c>
      <c r="J795" s="51">
        <v>-18862816</v>
      </c>
      <c r="K795" s="53">
        <f t="shared" si="45"/>
        <v>6219574230</v>
      </c>
      <c r="L795" s="34">
        <v>0</v>
      </c>
      <c r="M795" s="63"/>
      <c r="O795" s="35" t="str">
        <f>IF([1]totrevprm!O796="","",[1]totrevprm!O796)</f>
        <v/>
      </c>
      <c r="V795" s="35" t="s">
        <v>190</v>
      </c>
      <c r="W795" s="55">
        <v>955238</v>
      </c>
      <c r="X795" s="55">
        <v>48804592</v>
      </c>
      <c r="Y795" s="55">
        <v>17968267</v>
      </c>
      <c r="Z795" s="55">
        <v>0</v>
      </c>
    </row>
    <row r="796" spans="1:26">
      <c r="A796" s="47" t="s">
        <v>42</v>
      </c>
      <c r="B796" s="48" t="s">
        <v>190</v>
      </c>
      <c r="C796" s="49" t="s">
        <v>125</v>
      </c>
      <c r="D796" s="50">
        <v>2001</v>
      </c>
      <c r="E796" s="51">
        <v>2465063164</v>
      </c>
      <c r="F796" s="51">
        <v>4309396314</v>
      </c>
      <c r="G796" s="51">
        <v>1549668704</v>
      </c>
      <c r="H796" s="51">
        <v>0</v>
      </c>
      <c r="I796" s="52">
        <f t="shared" si="43"/>
        <v>8324128182</v>
      </c>
      <c r="J796" s="51">
        <v>-19635961</v>
      </c>
      <c r="K796" s="53">
        <f t="shared" si="45"/>
        <v>8304492221</v>
      </c>
      <c r="L796" s="34">
        <v>0</v>
      </c>
      <c r="M796" s="63"/>
      <c r="O796" s="35" t="str">
        <f>IF([1]totrevprm!O797="","",[1]totrevprm!O797)</f>
        <v/>
      </c>
      <c r="V796" s="35"/>
      <c r="W796" s="55"/>
      <c r="X796" s="55"/>
      <c r="Y796" s="55"/>
      <c r="Z796" s="55"/>
    </row>
    <row r="797" spans="1:26">
      <c r="A797" s="47" t="s">
        <v>42</v>
      </c>
      <c r="B797" s="48" t="s">
        <v>190</v>
      </c>
      <c r="C797" s="49" t="s">
        <v>125</v>
      </c>
      <c r="D797" s="50">
        <v>2002</v>
      </c>
      <c r="E797" s="51">
        <v>2394220913</v>
      </c>
      <c r="F797" s="51">
        <v>5838753349</v>
      </c>
      <c r="G797" s="51">
        <v>1572629131</v>
      </c>
      <c r="H797" s="51">
        <v>0</v>
      </c>
      <c r="I797" s="52">
        <f t="shared" si="43"/>
        <v>9805603393</v>
      </c>
      <c r="J797" s="51">
        <v>-258052</v>
      </c>
      <c r="K797" s="53">
        <f t="shared" si="45"/>
        <v>9805345341</v>
      </c>
      <c r="L797" s="34">
        <v>0</v>
      </c>
      <c r="M797" s="63"/>
      <c r="O797" s="35" t="str">
        <f>IF([1]totrevprm!O798="","",[1]totrevprm!O798)</f>
        <v/>
      </c>
      <c r="V797" s="35"/>
      <c r="W797" s="55"/>
      <c r="X797" s="55"/>
      <c r="Y797" s="55"/>
      <c r="Z797" s="55"/>
    </row>
    <row r="798" spans="1:26">
      <c r="A798" s="47" t="s">
        <v>42</v>
      </c>
      <c r="B798" s="48" t="s">
        <v>190</v>
      </c>
      <c r="C798" s="49" t="s">
        <v>125</v>
      </c>
      <c r="D798" s="50">
        <v>2003</v>
      </c>
      <c r="E798" s="56">
        <v>2497037709</v>
      </c>
      <c r="F798" s="56">
        <v>4533721741</v>
      </c>
      <c r="G798" s="56">
        <v>1623672778</v>
      </c>
      <c r="H798" s="51">
        <v>0</v>
      </c>
      <c r="I798" s="52">
        <f t="shared" si="43"/>
        <v>8654432228</v>
      </c>
      <c r="J798" s="51">
        <v>-33374</v>
      </c>
      <c r="K798" s="53">
        <f t="shared" si="45"/>
        <v>8654398854</v>
      </c>
      <c r="L798" s="34">
        <v>0</v>
      </c>
      <c r="M798" s="63"/>
      <c r="O798" s="35" t="str">
        <f>IF([1]totrevprm!O799="","",[1]totrevprm!O799)</f>
        <v/>
      </c>
      <c r="V798" s="35"/>
      <c r="W798" s="55"/>
      <c r="X798" s="55"/>
      <c r="Y798" s="55"/>
      <c r="Z798" s="55"/>
    </row>
    <row r="799" spans="1:26">
      <c r="A799" s="47" t="s">
        <v>42</v>
      </c>
      <c r="B799" s="48" t="s">
        <v>190</v>
      </c>
      <c r="C799" s="49" t="s">
        <v>125</v>
      </c>
      <c r="D799" s="50">
        <v>2004</v>
      </c>
      <c r="E799" s="56">
        <v>2609697872</v>
      </c>
      <c r="F799" s="56">
        <v>3606044777</v>
      </c>
      <c r="G799" s="56">
        <v>1721880477</v>
      </c>
      <c r="H799" s="51">
        <v>0</v>
      </c>
      <c r="I799" s="52">
        <f t="shared" si="43"/>
        <v>7937623126</v>
      </c>
      <c r="J799" s="51">
        <v>-3573637</v>
      </c>
      <c r="K799" s="53">
        <f t="shared" si="45"/>
        <v>7934049489</v>
      </c>
      <c r="L799" s="34">
        <v>0</v>
      </c>
      <c r="M799" s="63"/>
      <c r="O799" s="35" t="str">
        <f>IF([1]totrevprm!O800="","",[1]totrevprm!O800)</f>
        <v/>
      </c>
      <c r="V799" s="35"/>
      <c r="W799" s="55"/>
      <c r="X799" s="55"/>
      <c r="Y799" s="55"/>
      <c r="Z799" s="55"/>
    </row>
    <row r="800" spans="1:26">
      <c r="A800" s="47" t="s">
        <v>42</v>
      </c>
      <c r="B800" s="48" t="s">
        <v>190</v>
      </c>
      <c r="C800" s="49"/>
      <c r="D800" s="50">
        <v>2005</v>
      </c>
      <c r="E800" s="56">
        <v>2531002994</v>
      </c>
      <c r="F800" s="56">
        <v>2729911928</v>
      </c>
      <c r="G800" s="56">
        <v>1857261232.1099999</v>
      </c>
      <c r="H800" s="51">
        <v>0</v>
      </c>
      <c r="I800" s="52">
        <f t="shared" ref="I800:I863" si="46">SUM(E800:H800)</f>
        <v>7118176154.1099997</v>
      </c>
      <c r="J800" s="51">
        <v>-453811</v>
      </c>
      <c r="K800" s="53">
        <f t="shared" si="45"/>
        <v>7117722343.1099997</v>
      </c>
      <c r="L800" s="34">
        <v>0</v>
      </c>
      <c r="M800" s="63"/>
      <c r="O800" s="35" t="str">
        <f>IF([1]totrevprm!O801="","",[1]totrevprm!O801)</f>
        <v/>
      </c>
      <c r="V800" s="35"/>
      <c r="W800" s="55"/>
      <c r="X800" s="55"/>
      <c r="Y800" s="55"/>
      <c r="Z800" s="55"/>
    </row>
    <row r="801" spans="1:26">
      <c r="A801" s="47" t="s">
        <v>42</v>
      </c>
      <c r="B801" s="48" t="s">
        <v>190</v>
      </c>
      <c r="C801" s="49"/>
      <c r="D801" s="50">
        <v>2006</v>
      </c>
      <c r="E801" s="34">
        <v>2741722639</v>
      </c>
      <c r="F801" s="34">
        <v>3119107409</v>
      </c>
      <c r="G801" s="34">
        <v>2222285352</v>
      </c>
      <c r="H801" s="34">
        <v>0</v>
      </c>
      <c r="I801" s="52">
        <f t="shared" si="46"/>
        <v>8083115400</v>
      </c>
      <c r="J801" s="51">
        <v>-249368262</v>
      </c>
      <c r="K801" s="53">
        <f t="shared" si="45"/>
        <v>7833747138</v>
      </c>
      <c r="L801" s="34">
        <v>0</v>
      </c>
      <c r="M801" s="63"/>
      <c r="O801" s="35" t="str">
        <f>IF([1]totrevprm!O802="","",[1]totrevprm!O802)</f>
        <v/>
      </c>
      <c r="V801" s="35"/>
      <c r="W801" s="55"/>
      <c r="X801" s="55"/>
      <c r="Y801" s="55"/>
      <c r="Z801" s="55"/>
    </row>
    <row r="802" spans="1:26">
      <c r="A802" s="47" t="s">
        <v>42</v>
      </c>
      <c r="B802" s="48" t="s">
        <v>190</v>
      </c>
      <c r="C802" s="49"/>
      <c r="D802" s="50">
        <v>2007</v>
      </c>
      <c r="E802" s="34">
        <v>2866121147</v>
      </c>
      <c r="F802" s="34">
        <v>3878282223</v>
      </c>
      <c r="G802" s="34">
        <v>2561300175</v>
      </c>
      <c r="H802" s="34">
        <v>0</v>
      </c>
      <c r="I802" s="52">
        <f t="shared" si="46"/>
        <v>9305703545</v>
      </c>
      <c r="J802" s="51">
        <v>-27309125</v>
      </c>
      <c r="K802" s="53">
        <f t="shared" si="45"/>
        <v>9278394420</v>
      </c>
      <c r="L802" s="34">
        <v>0</v>
      </c>
      <c r="M802" s="63"/>
      <c r="O802" s="35" t="str">
        <f>IF([1]totrevprm!O803="","",[1]totrevprm!O803)</f>
        <v/>
      </c>
      <c r="V802" s="35"/>
      <c r="W802" s="55"/>
      <c r="X802" s="55"/>
      <c r="Y802" s="55"/>
      <c r="Z802" s="55"/>
    </row>
    <row r="803" spans="1:26">
      <c r="A803" s="47" t="s">
        <v>42</v>
      </c>
      <c r="B803" s="48" t="s">
        <v>190</v>
      </c>
      <c r="C803" s="49"/>
      <c r="D803" s="50">
        <v>2008</v>
      </c>
      <c r="E803" s="34">
        <v>2862374744</v>
      </c>
      <c r="F803" s="34">
        <v>4933584934</v>
      </c>
      <c r="G803" s="34">
        <v>2813788101</v>
      </c>
      <c r="H803" s="34">
        <v>0</v>
      </c>
      <c r="I803" s="52">
        <f t="shared" si="46"/>
        <v>10609747779</v>
      </c>
      <c r="J803" s="51">
        <v>-503495</v>
      </c>
      <c r="K803" s="53">
        <f t="shared" si="45"/>
        <v>10609244284</v>
      </c>
      <c r="L803" s="34">
        <v>0</v>
      </c>
      <c r="M803" s="63"/>
      <c r="O803" s="35" t="str">
        <f>IF([1]totrevprm!O804="","",[1]totrevprm!O804)</f>
        <v/>
      </c>
      <c r="V803" s="35"/>
      <c r="W803" s="55"/>
      <c r="X803" s="55"/>
      <c r="Y803" s="55"/>
      <c r="Z803" s="55"/>
    </row>
    <row r="804" spans="1:26">
      <c r="A804" s="47" t="s">
        <v>42</v>
      </c>
      <c r="B804" s="48" t="s">
        <v>190</v>
      </c>
      <c r="C804" s="49"/>
      <c r="D804" s="50">
        <v>2009</v>
      </c>
      <c r="E804" s="34">
        <v>2934503382</v>
      </c>
      <c r="F804" s="34">
        <v>4606503746</v>
      </c>
      <c r="G804" s="34">
        <v>2946206681</v>
      </c>
      <c r="H804" s="34">
        <v>0</v>
      </c>
      <c r="I804" s="52">
        <f t="shared" si="46"/>
        <v>10487213809</v>
      </c>
      <c r="J804" s="51">
        <v>-158349</v>
      </c>
      <c r="K804" s="53">
        <f t="shared" si="45"/>
        <v>10487055460</v>
      </c>
      <c r="L804" s="34">
        <v>0</v>
      </c>
      <c r="M804" s="63"/>
      <c r="O804" s="35" t="str">
        <f>IF([1]totrevprm!O805="","",[1]totrevprm!O805)</f>
        <v/>
      </c>
      <c r="V804" s="35"/>
      <c r="W804" s="55"/>
      <c r="X804" s="55"/>
      <c r="Y804" s="55"/>
      <c r="Z804" s="55"/>
    </row>
    <row r="805" spans="1:26">
      <c r="A805" s="47" t="s">
        <v>42</v>
      </c>
      <c r="B805" s="48" t="s">
        <v>190</v>
      </c>
      <c r="C805" s="49"/>
      <c r="D805" s="50">
        <v>2010</v>
      </c>
      <c r="E805" s="34">
        <v>3064249995</v>
      </c>
      <c r="F805" s="34">
        <v>3761822132</v>
      </c>
      <c r="G805" s="34">
        <v>3075005043</v>
      </c>
      <c r="H805" s="34">
        <v>0</v>
      </c>
      <c r="I805" s="52">
        <f t="shared" si="46"/>
        <v>9901077170</v>
      </c>
      <c r="J805" s="51">
        <v>-263659</v>
      </c>
      <c r="K805" s="53">
        <f t="shared" si="45"/>
        <v>9900813511</v>
      </c>
      <c r="L805" s="34">
        <v>0</v>
      </c>
      <c r="M805" s="63"/>
      <c r="O805" s="35" t="str">
        <f>IF([1]totrevprm!O806="","",[1]totrevprm!O806)</f>
        <v/>
      </c>
      <c r="V805" s="35"/>
      <c r="W805" s="55"/>
      <c r="X805" s="55"/>
      <c r="Y805" s="55"/>
      <c r="Z805" s="55"/>
    </row>
    <row r="806" spans="1:26">
      <c r="A806" s="47" t="s">
        <v>42</v>
      </c>
      <c r="B806" s="48" t="s">
        <v>190</v>
      </c>
      <c r="C806" s="49"/>
      <c r="D806" s="50">
        <v>2011</v>
      </c>
      <c r="E806" s="34">
        <v>3199273283</v>
      </c>
      <c r="F806" s="34">
        <v>3379995532</v>
      </c>
      <c r="G806" s="34">
        <v>3247956300.2200003</v>
      </c>
      <c r="H806" s="34">
        <v>0</v>
      </c>
      <c r="I806" s="52">
        <f t="shared" si="46"/>
        <v>9827225115.2200012</v>
      </c>
      <c r="J806" s="51">
        <v>-7192189</v>
      </c>
      <c r="K806" s="53">
        <f t="shared" si="45"/>
        <v>9820032926.2200012</v>
      </c>
      <c r="L806" s="34">
        <v>0</v>
      </c>
      <c r="M806" s="63"/>
      <c r="O806" s="35" t="str">
        <f>IF([1]totrevprm!O807="","",[1]totrevprm!O807)</f>
        <v/>
      </c>
      <c r="V806" s="35"/>
      <c r="W806" s="55"/>
      <c r="X806" s="55"/>
      <c r="Y806" s="55"/>
      <c r="Z806" s="55"/>
    </row>
    <row r="807" spans="1:26">
      <c r="A807" s="47" t="s">
        <v>42</v>
      </c>
      <c r="B807" s="48" t="s">
        <v>190</v>
      </c>
      <c r="C807" s="49"/>
      <c r="D807" s="50">
        <v>2012</v>
      </c>
      <c r="E807" s="34">
        <v>3279323453</v>
      </c>
      <c r="F807" s="34">
        <v>4835724938</v>
      </c>
      <c r="G807" s="34">
        <v>3510145409</v>
      </c>
      <c r="H807" s="34">
        <v>0</v>
      </c>
      <c r="I807" s="52">
        <f t="shared" si="46"/>
        <v>11625193800</v>
      </c>
      <c r="J807" s="51">
        <v>-41</v>
      </c>
      <c r="K807" s="53">
        <f t="shared" si="45"/>
        <v>11625193759</v>
      </c>
      <c r="L807" s="34">
        <v>0</v>
      </c>
      <c r="M807" s="63"/>
      <c r="O807" s="35" t="str">
        <f>IF([1]totrevprm!O808="","",[1]totrevprm!O808)</f>
        <v/>
      </c>
      <c r="V807" s="35"/>
      <c r="W807" s="55"/>
      <c r="X807" s="55"/>
      <c r="Y807" s="55"/>
      <c r="Z807" s="55"/>
    </row>
    <row r="808" spans="1:26">
      <c r="A808" s="47" t="s">
        <v>42</v>
      </c>
      <c r="B808" s="48" t="s">
        <v>190</v>
      </c>
      <c r="C808" s="49"/>
      <c r="D808" s="50">
        <v>2013</v>
      </c>
      <c r="E808" s="34">
        <v>3620831372</v>
      </c>
      <c r="F808" s="34">
        <v>4379749719</v>
      </c>
      <c r="G808" s="34">
        <v>3725971919</v>
      </c>
      <c r="H808" s="34">
        <v>0</v>
      </c>
      <c r="I808" s="52">
        <f t="shared" si="46"/>
        <v>11726553010</v>
      </c>
      <c r="J808" s="51">
        <v>-43688841</v>
      </c>
      <c r="K808" s="53">
        <f t="shared" si="45"/>
        <v>11682864169</v>
      </c>
      <c r="L808" s="34">
        <v>0</v>
      </c>
      <c r="M808" s="63"/>
      <c r="O808" s="35" t="str">
        <f>IF([1]totrevprm!O809="","",[1]totrevprm!O809)</f>
        <v/>
      </c>
      <c r="V808" s="35"/>
      <c r="W808" s="55"/>
      <c r="X808" s="55"/>
      <c r="Y808" s="55"/>
      <c r="Z808" s="55"/>
    </row>
    <row r="809" spans="1:26">
      <c r="A809" s="47" t="s">
        <v>42</v>
      </c>
      <c r="B809" s="48" t="s">
        <v>190</v>
      </c>
      <c r="C809" s="49"/>
      <c r="D809" s="50">
        <v>2014</v>
      </c>
      <c r="E809" s="34">
        <v>3387253143</v>
      </c>
      <c r="F809" s="34">
        <v>4671860252</v>
      </c>
      <c r="G809" s="34">
        <v>3831889599.73</v>
      </c>
      <c r="H809" s="34">
        <v>0</v>
      </c>
      <c r="I809" s="52">
        <f t="shared" si="46"/>
        <v>11891002994.73</v>
      </c>
      <c r="J809" s="51">
        <v>-179999</v>
      </c>
      <c r="K809" s="53">
        <f t="shared" si="45"/>
        <v>11890822995.73</v>
      </c>
      <c r="L809" s="34">
        <v>0</v>
      </c>
      <c r="M809" s="63"/>
      <c r="O809" s="35" t="str">
        <f>IF([1]totrevprm!O810="","",[1]totrevprm!O810)</f>
        <v/>
      </c>
      <c r="V809" s="35"/>
      <c r="W809" s="55"/>
      <c r="X809" s="55"/>
      <c r="Y809" s="55"/>
      <c r="Z809" s="55"/>
    </row>
    <row r="810" spans="1:26">
      <c r="A810" s="47" t="s">
        <v>42</v>
      </c>
      <c r="B810" s="48" t="s">
        <v>190</v>
      </c>
      <c r="C810" s="49"/>
      <c r="D810" s="50">
        <v>2015</v>
      </c>
      <c r="E810" s="34">
        <v>3475484404</v>
      </c>
      <c r="F810" s="34">
        <v>4812704772</v>
      </c>
      <c r="G810" s="34">
        <v>3429949951</v>
      </c>
      <c r="H810" s="34">
        <v>0</v>
      </c>
      <c r="I810" s="52">
        <f t="shared" si="46"/>
        <v>11718139127</v>
      </c>
      <c r="J810" s="51">
        <v>-207716</v>
      </c>
      <c r="K810" s="53">
        <f t="shared" si="45"/>
        <v>11717931411</v>
      </c>
      <c r="L810" s="34">
        <v>0</v>
      </c>
      <c r="M810" s="63"/>
      <c r="O810" s="35" t="str">
        <f>IF([1]totrevprm!O811="","",[1]totrevprm!O811)</f>
        <v/>
      </c>
      <c r="P810" s="32">
        <v>745957295.9890281</v>
      </c>
      <c r="Q810" s="32">
        <v>311214128.10686564</v>
      </c>
      <c r="V810" s="35"/>
      <c r="W810" s="55"/>
      <c r="X810" s="55"/>
      <c r="Y810" s="55"/>
      <c r="Z810" s="55"/>
    </row>
    <row r="811" spans="1:26">
      <c r="A811" s="47" t="s">
        <v>42</v>
      </c>
      <c r="B811" s="48" t="s">
        <v>190</v>
      </c>
      <c r="C811" s="49"/>
      <c r="D811" s="50">
        <v>2016</v>
      </c>
      <c r="E811" s="34">
        <v>3540577331</v>
      </c>
      <c r="F811" s="34">
        <v>5692813011</v>
      </c>
      <c r="G811" s="34">
        <v>3497093574</v>
      </c>
      <c r="H811" s="34">
        <v>0</v>
      </c>
      <c r="I811" s="52">
        <f t="shared" si="46"/>
        <v>12730483916</v>
      </c>
      <c r="J811" s="51">
        <v>-400630</v>
      </c>
      <c r="K811" s="53">
        <f t="shared" si="45"/>
        <v>12730083286</v>
      </c>
      <c r="L811" s="34">
        <v>0</v>
      </c>
      <c r="M811" s="63"/>
      <c r="O811" s="35" t="str">
        <f>IF([1]totrevprm!O812="","",[1]totrevprm!O812)</f>
        <v/>
      </c>
      <c r="P811" s="32">
        <v>795066128.90182161</v>
      </c>
      <c r="Q811" s="32">
        <v>307914832.23609024</v>
      </c>
      <c r="V811" s="35"/>
      <c r="W811" s="55"/>
      <c r="X811" s="55"/>
      <c r="Y811" s="55"/>
      <c r="Z811" s="55"/>
    </row>
    <row r="812" spans="1:26">
      <c r="A812" s="47" t="s">
        <v>42</v>
      </c>
      <c r="B812" s="48" t="s">
        <v>190</v>
      </c>
      <c r="C812" s="49"/>
      <c r="D812" s="50">
        <v>2017</v>
      </c>
      <c r="E812" s="34">
        <v>3679188258</v>
      </c>
      <c r="F812" s="34">
        <v>5495401723</v>
      </c>
      <c r="G812" s="34">
        <v>3749654886.2799997</v>
      </c>
      <c r="H812" s="34">
        <v>0</v>
      </c>
      <c r="I812" s="52">
        <f t="shared" si="46"/>
        <v>12924244867.279999</v>
      </c>
      <c r="J812" s="51">
        <v>-654029</v>
      </c>
      <c r="K812" s="53">
        <f t="shared" si="45"/>
        <v>12923590838.279999</v>
      </c>
      <c r="L812" s="34">
        <v>0</v>
      </c>
      <c r="M812" s="63"/>
      <c r="O812" s="35" t="str">
        <f>IF([1]totrevprm!O813="","",[1]totrevprm!O813)</f>
        <v/>
      </c>
      <c r="P812" s="32">
        <v>828002052.40101182</v>
      </c>
      <c r="Q812" s="32">
        <v>307199620.83692914</v>
      </c>
      <c r="V812" s="35"/>
      <c r="W812" s="55"/>
      <c r="X812" s="55"/>
      <c r="Y812" s="55"/>
      <c r="Z812" s="55"/>
    </row>
    <row r="813" spans="1:26">
      <c r="A813" s="47" t="s">
        <v>42</v>
      </c>
      <c r="B813" s="48" t="s">
        <v>190</v>
      </c>
      <c r="C813" s="49"/>
      <c r="D813" s="50">
        <v>2018</v>
      </c>
      <c r="E813" s="34">
        <v>3688771108</v>
      </c>
      <c r="F813" s="34">
        <v>6664576940</v>
      </c>
      <c r="G813" s="34">
        <v>3863195096.6800003</v>
      </c>
      <c r="H813" s="34">
        <v>0</v>
      </c>
      <c r="I813" s="52">
        <f t="shared" si="46"/>
        <v>14216543144.68</v>
      </c>
      <c r="J813" s="51">
        <v>-552659</v>
      </c>
      <c r="K813" s="53">
        <f t="shared" si="45"/>
        <v>14215990485.68</v>
      </c>
      <c r="L813" s="57">
        <v>0</v>
      </c>
      <c r="M813" s="63"/>
      <c r="O813" s="35" t="str">
        <f>IF([1]totrevprm!O814="","",[1]totrevprm!O814)</f>
        <v/>
      </c>
      <c r="P813" s="32">
        <v>837763684.3530072</v>
      </c>
      <c r="Q813" s="32">
        <v>294825169.85000002</v>
      </c>
      <c r="V813" s="35"/>
      <c r="W813" s="55"/>
      <c r="X813" s="55"/>
      <c r="Y813" s="55"/>
      <c r="Z813" s="55"/>
    </row>
    <row r="814" spans="1:26">
      <c r="A814" s="47" t="s">
        <v>42</v>
      </c>
      <c r="B814" s="48" t="s">
        <v>190</v>
      </c>
      <c r="C814" s="49"/>
      <c r="D814" s="50">
        <v>2019</v>
      </c>
      <c r="E814" s="34">
        <v>4012490300</v>
      </c>
      <c r="F814" s="34">
        <v>6281641121</v>
      </c>
      <c r="G814" s="34">
        <v>4098550585.7911997</v>
      </c>
      <c r="H814" s="34">
        <v>0</v>
      </c>
      <c r="I814" s="52">
        <f t="shared" si="46"/>
        <v>14392682006.791199</v>
      </c>
      <c r="J814" s="51">
        <v>-10424997</v>
      </c>
      <c r="K814" s="53">
        <f t="shared" si="45"/>
        <v>14382257009.791199</v>
      </c>
      <c r="L814" s="57">
        <v>0</v>
      </c>
      <c r="M814" s="63"/>
      <c r="O814" s="35" t="str">
        <f>IF([1]totrevprm!O815="","",[1]totrevprm!O815)</f>
        <v/>
      </c>
      <c r="P814" s="32">
        <v>889056588.90046644</v>
      </c>
      <c r="Q814" s="32">
        <v>303560043.9355821</v>
      </c>
      <c r="V814" s="35"/>
      <c r="W814" s="55"/>
      <c r="X814" s="55"/>
      <c r="Y814" s="55"/>
      <c r="Z814" s="55"/>
    </row>
    <row r="815" spans="1:26">
      <c r="A815" s="47" t="s">
        <v>42</v>
      </c>
      <c r="B815" s="48" t="s">
        <v>190</v>
      </c>
      <c r="C815" s="49"/>
      <c r="D815" s="50">
        <v>2020</v>
      </c>
      <c r="E815" s="34">
        <v>3762212398</v>
      </c>
      <c r="F815" s="34">
        <v>6360388132</v>
      </c>
      <c r="G815" s="34">
        <v>3889894003</v>
      </c>
      <c r="H815" s="34">
        <v>0</v>
      </c>
      <c r="I815" s="52">
        <f t="shared" si="46"/>
        <v>14012494533</v>
      </c>
      <c r="J815" s="51">
        <v>-248591</v>
      </c>
      <c r="K815" s="53">
        <f t="shared" si="45"/>
        <v>14012245942</v>
      </c>
      <c r="L815" s="57">
        <v>0</v>
      </c>
      <c r="M815" s="63"/>
      <c r="O815" s="35" t="str">
        <f>IF([1]totrevprm!O816="","",[1]totrevprm!O816)</f>
        <v/>
      </c>
      <c r="P815" s="32">
        <v>870152223</v>
      </c>
      <c r="Q815" s="32">
        <v>288227540</v>
      </c>
      <c r="V815" s="35"/>
      <c r="W815" s="55"/>
      <c r="X815" s="55"/>
      <c r="Y815" s="55"/>
      <c r="Z815" s="55"/>
    </row>
    <row r="816" spans="1:26">
      <c r="A816" s="47" t="s">
        <v>42</v>
      </c>
      <c r="B816" s="48" t="s">
        <v>190</v>
      </c>
      <c r="C816" s="49"/>
      <c r="D816" s="50">
        <v>2021</v>
      </c>
      <c r="E816" s="34">
        <v>4155260900</v>
      </c>
      <c r="F816" s="34">
        <v>6587843262</v>
      </c>
      <c r="G816" s="34">
        <v>4295978576.1999998</v>
      </c>
      <c r="H816" s="34">
        <v>0</v>
      </c>
      <c r="I816" s="52">
        <f t="shared" si="46"/>
        <v>15039082738.200001</v>
      </c>
      <c r="J816" s="57">
        <v>-1604</v>
      </c>
      <c r="K816" s="53">
        <f t="shared" si="45"/>
        <v>15039081134.200001</v>
      </c>
      <c r="L816" s="57">
        <v>0</v>
      </c>
      <c r="M816" s="63"/>
      <c r="O816" s="35"/>
      <c r="P816" s="32">
        <v>958275756.45000005</v>
      </c>
      <c r="Q816" s="32">
        <v>308549395</v>
      </c>
      <c r="V816" s="35"/>
      <c r="W816" s="55"/>
      <c r="X816" s="55"/>
      <c r="Y816" s="55"/>
      <c r="Z816" s="55"/>
    </row>
    <row r="817" spans="1:26">
      <c r="A817" s="47" t="s">
        <v>42</v>
      </c>
      <c r="B817" s="48" t="s">
        <v>190</v>
      </c>
      <c r="C817" s="49"/>
      <c r="D817" s="50">
        <v>2022</v>
      </c>
      <c r="E817" s="34">
        <v>4057327044</v>
      </c>
      <c r="F817" s="34">
        <v>10089076473</v>
      </c>
      <c r="G817" s="34">
        <v>4722865893</v>
      </c>
      <c r="H817" s="34">
        <v>0</v>
      </c>
      <c r="I817" s="52">
        <f t="shared" si="46"/>
        <v>18869269410</v>
      </c>
      <c r="J817" s="57">
        <v>-76203</v>
      </c>
      <c r="K817" s="53">
        <f t="shared" si="45"/>
        <v>18869193207</v>
      </c>
      <c r="L817" s="57">
        <v>0</v>
      </c>
      <c r="M817" s="63"/>
      <c r="O817" s="35" t="str">
        <f>IF([1]totrevprm!O820="","",[1]totrevprm!O820)</f>
        <v/>
      </c>
      <c r="P817" s="57">
        <v>1015288566</v>
      </c>
      <c r="Q817" s="57">
        <v>310609411</v>
      </c>
    </row>
    <row r="818" spans="1:26">
      <c r="A818" s="47" t="s">
        <v>42</v>
      </c>
      <c r="B818" s="48" t="s">
        <v>190</v>
      </c>
      <c r="C818" s="49"/>
      <c r="D818" s="50">
        <v>2023</v>
      </c>
      <c r="E818" s="34">
        <v>4134897948</v>
      </c>
      <c r="F818" s="34">
        <v>11076641670.312</v>
      </c>
      <c r="G818" s="34">
        <v>4947617051.0846004</v>
      </c>
      <c r="H818" s="34">
        <v>0</v>
      </c>
      <c r="I818" s="52">
        <f t="shared" si="46"/>
        <v>20159156669.396599</v>
      </c>
      <c r="J818" s="57">
        <v>-242580</v>
      </c>
      <c r="K818" s="53">
        <f t="shared" si="45"/>
        <v>20158914089.396599</v>
      </c>
      <c r="L818" s="34">
        <v>0</v>
      </c>
      <c r="M818" s="63"/>
      <c r="O818" s="35"/>
      <c r="P818" s="57">
        <v>1145044002.5599999</v>
      </c>
      <c r="Q818" s="57">
        <v>307953568</v>
      </c>
    </row>
    <row r="819" spans="1:26">
      <c r="D819" s="58"/>
      <c r="E819" s="51"/>
      <c r="F819" s="51"/>
      <c r="G819" s="51"/>
      <c r="H819" s="51"/>
      <c r="I819" s="52"/>
      <c r="K819" s="59"/>
      <c r="L819" s="34"/>
      <c r="M819" s="63"/>
      <c r="O819" s="35"/>
    </row>
    <row r="820" spans="1:26">
      <c r="A820" s="47" t="s">
        <v>44</v>
      </c>
      <c r="B820" s="48" t="s">
        <v>191</v>
      </c>
      <c r="C820" s="49" t="s">
        <v>162</v>
      </c>
      <c r="D820" s="50">
        <v>1988</v>
      </c>
      <c r="E820" s="51">
        <v>1855610143</v>
      </c>
      <c r="F820" s="51">
        <v>1553938792</v>
      </c>
      <c r="G820" s="51">
        <v>1453410515</v>
      </c>
      <c r="H820" s="51">
        <v>1109329044</v>
      </c>
      <c r="I820" s="52">
        <f t="shared" si="46"/>
        <v>5972288494</v>
      </c>
      <c r="J820" s="51">
        <v>0</v>
      </c>
      <c r="K820" s="53">
        <f>SUM(I820:J820)</f>
        <v>5972288494</v>
      </c>
      <c r="L820" s="34">
        <v>0</v>
      </c>
      <c r="M820" s="63"/>
      <c r="O820" s="35" t="str">
        <f>IF([1]totrevprm!O821="","",[1]totrevprm!O821)</f>
        <v/>
      </c>
    </row>
    <row r="821" spans="1:26">
      <c r="A821" s="47" t="s">
        <v>44</v>
      </c>
      <c r="B821" s="48" t="s">
        <v>191</v>
      </c>
      <c r="C821" s="49" t="s">
        <v>125</v>
      </c>
      <c r="D821" s="50">
        <v>1989</v>
      </c>
      <c r="E821" s="51">
        <v>1857049022</v>
      </c>
      <c r="F821" s="51">
        <v>1735316639</v>
      </c>
      <c r="G821" s="51">
        <v>1545578978</v>
      </c>
      <c r="H821" s="51">
        <v>1163623048</v>
      </c>
      <c r="I821" s="52">
        <f t="shared" si="46"/>
        <v>6301567687</v>
      </c>
      <c r="J821" s="51">
        <v>0</v>
      </c>
      <c r="K821" s="53">
        <f t="shared" ref="K821:K855" si="47">SUM(I821:J821)</f>
        <v>6301567687</v>
      </c>
      <c r="L821" s="34">
        <v>0</v>
      </c>
      <c r="M821" s="63"/>
      <c r="O821" s="35" t="str">
        <f>IF([1]totrevprm!O822="","",[1]totrevprm!O822)</f>
        <v/>
      </c>
    </row>
    <row r="822" spans="1:26">
      <c r="A822" s="47" t="s">
        <v>44</v>
      </c>
      <c r="B822" s="48" t="s">
        <v>191</v>
      </c>
      <c r="C822" s="49" t="s">
        <v>125</v>
      </c>
      <c r="D822" s="50">
        <v>1990</v>
      </c>
      <c r="E822" s="51">
        <v>2000769568</v>
      </c>
      <c r="F822" s="51">
        <v>1777661273.8399999</v>
      </c>
      <c r="G822" s="51">
        <v>1589421636</v>
      </c>
      <c r="H822" s="51">
        <v>1362796754</v>
      </c>
      <c r="I822" s="52">
        <f t="shared" si="46"/>
        <v>6730649231.8400002</v>
      </c>
      <c r="J822" s="51">
        <v>0</v>
      </c>
      <c r="K822" s="53">
        <f t="shared" si="47"/>
        <v>6730649231.8400002</v>
      </c>
      <c r="L822" s="34">
        <v>0</v>
      </c>
      <c r="M822" s="63"/>
      <c r="O822" s="35" t="str">
        <f>IF([1]totrevprm!O823="","",[1]totrevprm!O823)</f>
        <v/>
      </c>
    </row>
    <row r="823" spans="1:26">
      <c r="A823" s="47" t="s">
        <v>44</v>
      </c>
      <c r="B823" s="48" t="s">
        <v>191</v>
      </c>
      <c r="C823" s="49" t="s">
        <v>125</v>
      </c>
      <c r="D823" s="50">
        <v>1991</v>
      </c>
      <c r="E823" s="51">
        <v>2210053550</v>
      </c>
      <c r="F823" s="51">
        <v>1668950527</v>
      </c>
      <c r="G823" s="51">
        <v>1581154698</v>
      </c>
      <c r="H823" s="51">
        <v>1384626158</v>
      </c>
      <c r="I823" s="52">
        <f t="shared" si="46"/>
        <v>6844784933</v>
      </c>
      <c r="J823" s="51">
        <v>0</v>
      </c>
      <c r="K823" s="53">
        <f t="shared" si="47"/>
        <v>6844784933</v>
      </c>
      <c r="L823" s="34">
        <v>0</v>
      </c>
      <c r="M823" s="63"/>
      <c r="O823" s="35" t="str">
        <f>IF([1]totrevprm!O824="","",[1]totrevprm!O824)</f>
        <v/>
      </c>
    </row>
    <row r="824" spans="1:26">
      <c r="A824" s="47" t="s">
        <v>44</v>
      </c>
      <c r="B824" s="48" t="s">
        <v>191</v>
      </c>
      <c r="C824" s="49" t="s">
        <v>125</v>
      </c>
      <c r="D824" s="50">
        <v>1992</v>
      </c>
      <c r="E824" s="51">
        <v>2248287675</v>
      </c>
      <c r="F824" s="51">
        <v>1792416490.0799999</v>
      </c>
      <c r="G824" s="51">
        <v>1601874646</v>
      </c>
      <c r="H824" s="51">
        <v>1070650293</v>
      </c>
      <c r="I824" s="52">
        <f t="shared" si="46"/>
        <v>6713229104.0799999</v>
      </c>
      <c r="J824" s="51">
        <v>0</v>
      </c>
      <c r="K824" s="53">
        <f t="shared" si="47"/>
        <v>6713229104.0799999</v>
      </c>
      <c r="L824" s="34">
        <v>0</v>
      </c>
      <c r="M824" s="63"/>
      <c r="O824" s="35" t="str">
        <f>IF([1]totrevprm!O825="","",[1]totrevprm!O825)</f>
        <v/>
      </c>
    </row>
    <row r="825" spans="1:26">
      <c r="A825" s="47" t="s">
        <v>44</v>
      </c>
      <c r="B825" s="48" t="s">
        <v>191</v>
      </c>
      <c r="C825" s="49" t="s">
        <v>125</v>
      </c>
      <c r="D825" s="50">
        <v>1993</v>
      </c>
      <c r="E825" s="51">
        <v>2485353453</v>
      </c>
      <c r="F825" s="51">
        <v>1736664084</v>
      </c>
      <c r="G825" s="51">
        <v>1604167301</v>
      </c>
      <c r="H825" s="51">
        <v>867041942</v>
      </c>
      <c r="I825" s="52">
        <f t="shared" si="46"/>
        <v>6693226780</v>
      </c>
      <c r="J825" s="51">
        <v>0</v>
      </c>
      <c r="K825" s="53">
        <f t="shared" si="47"/>
        <v>6693226780</v>
      </c>
      <c r="L825" s="34">
        <v>0</v>
      </c>
      <c r="M825" s="63"/>
      <c r="O825" s="35" t="str">
        <f>IF([1]totrevprm!O826="","",[1]totrevprm!O826)</f>
        <v/>
      </c>
    </row>
    <row r="826" spans="1:26">
      <c r="A826" s="47" t="s">
        <v>44</v>
      </c>
      <c r="B826" s="48" t="s">
        <v>191</v>
      </c>
      <c r="C826" s="49" t="s">
        <v>125</v>
      </c>
      <c r="D826" s="50">
        <v>1994</v>
      </c>
      <c r="E826" s="51">
        <v>2978805847</v>
      </c>
      <c r="F826" s="51">
        <v>2297267431</v>
      </c>
      <c r="G826" s="51">
        <v>1706897004</v>
      </c>
      <c r="H826" s="51">
        <v>1011661921</v>
      </c>
      <c r="I826" s="52">
        <f t="shared" si="46"/>
        <v>7994632203</v>
      </c>
      <c r="J826" s="51">
        <v>0</v>
      </c>
      <c r="K826" s="53">
        <f t="shared" si="47"/>
        <v>7994632203</v>
      </c>
      <c r="L826" s="34">
        <v>0</v>
      </c>
      <c r="M826" s="63"/>
      <c r="O826" s="35" t="str">
        <f>IF([1]totrevprm!O827="","",[1]totrevprm!O827)</f>
        <v/>
      </c>
    </row>
    <row r="827" spans="1:26">
      <c r="A827" s="47" t="s">
        <v>44</v>
      </c>
      <c r="B827" s="48" t="s">
        <v>191</v>
      </c>
      <c r="C827" s="49" t="s">
        <v>125</v>
      </c>
      <c r="D827" s="50">
        <v>1995</v>
      </c>
      <c r="E827" s="51">
        <v>2918346470</v>
      </c>
      <c r="F827" s="51">
        <v>2171776437</v>
      </c>
      <c r="G827" s="51">
        <v>1859132636</v>
      </c>
      <c r="H827" s="51">
        <v>1022581380</v>
      </c>
      <c r="I827" s="52">
        <f t="shared" si="46"/>
        <v>7971836923</v>
      </c>
      <c r="J827" s="51">
        <v>0</v>
      </c>
      <c r="K827" s="53">
        <f t="shared" si="47"/>
        <v>7971836923</v>
      </c>
      <c r="L827" s="34">
        <v>0</v>
      </c>
      <c r="M827" s="63"/>
      <c r="O827" s="35" t="str">
        <f>IF([1]totrevprm!O828="","",[1]totrevprm!O828)</f>
        <v/>
      </c>
    </row>
    <row r="828" spans="1:26">
      <c r="A828" s="47" t="s">
        <v>44</v>
      </c>
      <c r="B828" s="48" t="s">
        <v>191</v>
      </c>
      <c r="C828" s="49" t="s">
        <v>125</v>
      </c>
      <c r="D828" s="50">
        <v>1996</v>
      </c>
      <c r="E828" s="51">
        <v>3063404886</v>
      </c>
      <c r="F828" s="51">
        <v>1979040338</v>
      </c>
      <c r="G828" s="51">
        <v>1985247343</v>
      </c>
      <c r="H828" s="51">
        <v>820203637</v>
      </c>
      <c r="I828" s="52">
        <f t="shared" si="46"/>
        <v>7847896204</v>
      </c>
      <c r="J828" s="51">
        <v>0</v>
      </c>
      <c r="K828" s="53">
        <f t="shared" si="47"/>
        <v>7847896204</v>
      </c>
      <c r="L828" s="34">
        <v>0</v>
      </c>
      <c r="M828" s="63"/>
      <c r="O828" s="35" t="str">
        <f>IF([1]totrevprm!O829="","",[1]totrevprm!O829)</f>
        <v/>
      </c>
    </row>
    <row r="829" spans="1:26">
      <c r="A829" s="47" t="s">
        <v>44</v>
      </c>
      <c r="B829" s="48" t="s">
        <v>191</v>
      </c>
      <c r="C829" s="49" t="s">
        <v>125</v>
      </c>
      <c r="D829" s="50">
        <v>1997</v>
      </c>
      <c r="E829" s="51">
        <v>3007994700</v>
      </c>
      <c r="F829" s="51">
        <v>1957958270</v>
      </c>
      <c r="G829" s="51">
        <v>2034634179</v>
      </c>
      <c r="H829" s="51">
        <v>627329550</v>
      </c>
      <c r="I829" s="52">
        <f t="shared" si="46"/>
        <v>7627916699</v>
      </c>
      <c r="J829" s="51">
        <v>0</v>
      </c>
      <c r="K829" s="53">
        <f t="shared" si="47"/>
        <v>7627916699</v>
      </c>
      <c r="L829" s="34">
        <v>0</v>
      </c>
      <c r="M829" s="63"/>
      <c r="O829" s="35" t="str">
        <f>IF([1]totrevprm!O830="","",[1]totrevprm!O830)</f>
        <v/>
      </c>
    </row>
    <row r="830" spans="1:26">
      <c r="A830" s="47" t="s">
        <v>44</v>
      </c>
      <c r="B830" s="48" t="s">
        <v>191</v>
      </c>
      <c r="C830" s="49" t="s">
        <v>125</v>
      </c>
      <c r="D830" s="50">
        <v>1998</v>
      </c>
      <c r="E830" s="51">
        <v>2705992023</v>
      </c>
      <c r="F830" s="51">
        <v>1898792707</v>
      </c>
      <c r="G830" s="51">
        <v>2066435426</v>
      </c>
      <c r="H830" s="51">
        <v>713488177</v>
      </c>
      <c r="I830" s="52">
        <f t="shared" si="46"/>
        <v>7384708333</v>
      </c>
      <c r="J830" s="51">
        <v>0</v>
      </c>
      <c r="K830" s="53">
        <f t="shared" si="47"/>
        <v>7384708333</v>
      </c>
      <c r="L830" s="34">
        <v>0</v>
      </c>
      <c r="M830" s="63"/>
      <c r="O830" s="35" t="str">
        <f>IF([1]totrevprm!O831="","",[1]totrevprm!O831)</f>
        <v/>
      </c>
    </row>
    <row r="831" spans="1:26">
      <c r="A831" s="47" t="s">
        <v>44</v>
      </c>
      <c r="B831" s="48" t="s">
        <v>191</v>
      </c>
      <c r="C831" s="49" t="s">
        <v>125</v>
      </c>
      <c r="D831" s="50">
        <v>1999</v>
      </c>
      <c r="E831" s="51">
        <v>2763504926</v>
      </c>
      <c r="F831" s="51">
        <v>2594015398</v>
      </c>
      <c r="G831" s="51">
        <v>2216388274</v>
      </c>
      <c r="H831" s="51">
        <v>966991661</v>
      </c>
      <c r="I831" s="52">
        <f t="shared" si="46"/>
        <v>8540900259</v>
      </c>
      <c r="J831" s="51">
        <v>0</v>
      </c>
      <c r="K831" s="53">
        <f t="shared" si="47"/>
        <v>8540900259</v>
      </c>
      <c r="L831" s="34">
        <v>0</v>
      </c>
      <c r="M831" s="63"/>
      <c r="O831" s="35" t="str">
        <f>IF([1]totrevprm!O832="","",[1]totrevprm!O832)</f>
        <v/>
      </c>
    </row>
    <row r="832" spans="1:26">
      <c r="A832" s="47" t="s">
        <v>44</v>
      </c>
      <c r="B832" s="48" t="s">
        <v>191</v>
      </c>
      <c r="C832" s="49" t="s">
        <v>125</v>
      </c>
      <c r="D832" s="50">
        <v>2000</v>
      </c>
      <c r="E832" s="51">
        <v>2744918659</v>
      </c>
      <c r="F832" s="51">
        <v>2813655418</v>
      </c>
      <c r="G832" s="51">
        <v>2350271075</v>
      </c>
      <c r="H832" s="51">
        <v>589261451</v>
      </c>
      <c r="I832" s="52">
        <f t="shared" si="46"/>
        <v>8498106603</v>
      </c>
      <c r="J832" s="51">
        <v>0</v>
      </c>
      <c r="K832" s="53">
        <f t="shared" si="47"/>
        <v>8498106603</v>
      </c>
      <c r="L832" s="34">
        <v>0</v>
      </c>
      <c r="M832" s="63"/>
      <c r="O832" s="35" t="str">
        <f>IF([1]totrevprm!O833="","",[1]totrevprm!O833)</f>
        <v/>
      </c>
      <c r="V832" s="35" t="s">
        <v>191</v>
      </c>
      <c r="W832" s="55">
        <v>1236655</v>
      </c>
      <c r="X832" s="55">
        <v>147625173</v>
      </c>
      <c r="Y832" s="55">
        <v>26309494</v>
      </c>
      <c r="Z832" s="55">
        <v>0</v>
      </c>
    </row>
    <row r="833" spans="1:26">
      <c r="A833" s="47" t="s">
        <v>44</v>
      </c>
      <c r="B833" s="48" t="s">
        <v>191</v>
      </c>
      <c r="C833" s="49" t="s">
        <v>125</v>
      </c>
      <c r="D833" s="50">
        <v>2001</v>
      </c>
      <c r="E833" s="51">
        <v>2887372556</v>
      </c>
      <c r="F833" s="51">
        <v>3677775868</v>
      </c>
      <c r="G833" s="51">
        <v>2519311845</v>
      </c>
      <c r="H833" s="51">
        <v>610006815</v>
      </c>
      <c r="I833" s="52">
        <f t="shared" si="46"/>
        <v>9694467084</v>
      </c>
      <c r="J833" s="51">
        <v>0</v>
      </c>
      <c r="K833" s="53">
        <f t="shared" si="47"/>
        <v>9694467084</v>
      </c>
      <c r="L833" s="34">
        <v>0</v>
      </c>
      <c r="M833" s="63"/>
      <c r="O833" s="35" t="str">
        <f>IF([1]totrevprm!O834="","",[1]totrevprm!O834)</f>
        <v/>
      </c>
      <c r="V833" s="35"/>
      <c r="W833" s="55"/>
      <c r="X833" s="55"/>
      <c r="Y833" s="55"/>
      <c r="Z833" s="55"/>
    </row>
    <row r="834" spans="1:26">
      <c r="A834" s="47" t="s">
        <v>44</v>
      </c>
      <c r="B834" s="48" t="s">
        <v>191</v>
      </c>
      <c r="C834" s="49" t="s">
        <v>125</v>
      </c>
      <c r="D834" s="50">
        <v>2002</v>
      </c>
      <c r="E834" s="51">
        <v>2850227855</v>
      </c>
      <c r="F834" s="51">
        <v>5533889969</v>
      </c>
      <c r="G834" s="51">
        <v>2596503507</v>
      </c>
      <c r="H834" s="51">
        <v>870994054</v>
      </c>
      <c r="I834" s="52">
        <f t="shared" si="46"/>
        <v>11851615385</v>
      </c>
      <c r="J834" s="51">
        <v>0</v>
      </c>
      <c r="K834" s="53">
        <f t="shared" si="47"/>
        <v>11851615385</v>
      </c>
      <c r="L834" s="34">
        <v>0</v>
      </c>
      <c r="M834" s="63"/>
      <c r="O834" s="35" t="str">
        <f>IF([1]totrevprm!O835="","",[1]totrevprm!O835)</f>
        <v/>
      </c>
      <c r="V834" s="35"/>
      <c r="W834" s="55"/>
      <c r="X834" s="55"/>
      <c r="Y834" s="55"/>
      <c r="Z834" s="55"/>
    </row>
    <row r="835" spans="1:26">
      <c r="A835" s="47" t="s">
        <v>44</v>
      </c>
      <c r="B835" s="48" t="s">
        <v>191</v>
      </c>
      <c r="C835" s="49" t="s">
        <v>125</v>
      </c>
      <c r="D835" s="50">
        <v>2003</v>
      </c>
      <c r="E835" s="56">
        <v>2963186613</v>
      </c>
      <c r="F835" s="56">
        <v>5222886535</v>
      </c>
      <c r="G835" s="56">
        <v>2869234562</v>
      </c>
      <c r="H835" s="56">
        <v>673768879</v>
      </c>
      <c r="I835" s="52">
        <f t="shared" si="46"/>
        <v>11729076589</v>
      </c>
      <c r="J835" s="51">
        <v>0</v>
      </c>
      <c r="K835" s="53">
        <f t="shared" si="47"/>
        <v>11729076589</v>
      </c>
      <c r="L835" s="34">
        <v>0</v>
      </c>
      <c r="M835" s="63"/>
      <c r="O835" s="35" t="str">
        <f>IF([1]totrevprm!O836="","",[1]totrevprm!O836)</f>
        <v/>
      </c>
      <c r="V835" s="35"/>
      <c r="W835" s="55"/>
      <c r="X835" s="55"/>
      <c r="Y835" s="55"/>
      <c r="Z835" s="55"/>
    </row>
    <row r="836" spans="1:26">
      <c r="A836" s="47" t="s">
        <v>44</v>
      </c>
      <c r="B836" s="48" t="s">
        <v>191</v>
      </c>
      <c r="C836" s="49" t="s">
        <v>125</v>
      </c>
      <c r="D836" s="50">
        <v>2004</v>
      </c>
      <c r="E836" s="56">
        <v>2979157174</v>
      </c>
      <c r="F836" s="56">
        <v>5118497631</v>
      </c>
      <c r="G836" s="56">
        <v>3072445243</v>
      </c>
      <c r="H836" s="56">
        <v>831153682</v>
      </c>
      <c r="I836" s="52">
        <f t="shared" si="46"/>
        <v>12001253730</v>
      </c>
      <c r="J836" s="51">
        <v>0</v>
      </c>
      <c r="K836" s="53">
        <f t="shared" si="47"/>
        <v>12001253730</v>
      </c>
      <c r="L836" s="34">
        <v>0</v>
      </c>
      <c r="M836" s="63"/>
      <c r="O836" s="35" t="str">
        <f>IF([1]totrevprm!O837="","",[1]totrevprm!O837)</f>
        <v/>
      </c>
      <c r="V836" s="35"/>
      <c r="W836" s="55"/>
      <c r="X836" s="55"/>
      <c r="Y836" s="55"/>
      <c r="Z836" s="55"/>
    </row>
    <row r="837" spans="1:26">
      <c r="A837" s="47" t="s">
        <v>44</v>
      </c>
      <c r="B837" s="48" t="s">
        <v>191</v>
      </c>
      <c r="C837" s="49"/>
      <c r="D837" s="50">
        <v>2005</v>
      </c>
      <c r="E837" s="56">
        <v>3108986092</v>
      </c>
      <c r="F837" s="56">
        <v>3484001258</v>
      </c>
      <c r="G837" s="56">
        <v>3247417326.4699998</v>
      </c>
      <c r="H837" s="56">
        <v>863608289</v>
      </c>
      <c r="I837" s="52">
        <f t="shared" si="46"/>
        <v>10704012965.469999</v>
      </c>
      <c r="J837" s="51">
        <v>0</v>
      </c>
      <c r="K837" s="53">
        <f t="shared" si="47"/>
        <v>10704012965.469999</v>
      </c>
      <c r="L837" s="34">
        <v>0</v>
      </c>
      <c r="M837" s="63"/>
      <c r="O837" s="35" t="str">
        <f>IF([1]totrevprm!O838="","",[1]totrevprm!O838)</f>
        <v/>
      </c>
      <c r="V837" s="35"/>
      <c r="W837" s="55"/>
      <c r="X837" s="55"/>
      <c r="Y837" s="55"/>
      <c r="Z837" s="55"/>
    </row>
    <row r="838" spans="1:26">
      <c r="A838" s="47" t="s">
        <v>44</v>
      </c>
      <c r="B838" s="48" t="s">
        <v>191</v>
      </c>
      <c r="C838" s="49"/>
      <c r="D838" s="50">
        <v>2006</v>
      </c>
      <c r="E838" s="34">
        <v>3240263338</v>
      </c>
      <c r="F838" s="34">
        <v>3346004387</v>
      </c>
      <c r="G838" s="34">
        <v>3513831752</v>
      </c>
      <c r="H838" s="34">
        <v>1000164584</v>
      </c>
      <c r="I838" s="52">
        <f t="shared" si="46"/>
        <v>11100264061</v>
      </c>
      <c r="J838" s="51">
        <v>0</v>
      </c>
      <c r="K838" s="53">
        <f t="shared" si="47"/>
        <v>11100264061</v>
      </c>
      <c r="L838" s="34">
        <v>0</v>
      </c>
      <c r="M838" s="63"/>
      <c r="O838" s="35" t="str">
        <f>IF([1]totrevprm!O839="","",[1]totrevprm!O839)</f>
        <v/>
      </c>
      <c r="V838" s="35"/>
      <c r="W838" s="55"/>
      <c r="X838" s="55"/>
      <c r="Y838" s="55"/>
      <c r="Z838" s="55"/>
    </row>
    <row r="839" spans="1:26">
      <c r="A839" s="47" t="s">
        <v>44</v>
      </c>
      <c r="B839" s="48" t="s">
        <v>191</v>
      </c>
      <c r="C839" s="49"/>
      <c r="D839" s="50">
        <v>2007</v>
      </c>
      <c r="E839" s="34">
        <v>3378928574</v>
      </c>
      <c r="F839" s="34">
        <v>5199853673</v>
      </c>
      <c r="G839" s="34">
        <v>3625761777</v>
      </c>
      <c r="H839" s="34">
        <v>204765259</v>
      </c>
      <c r="I839" s="52">
        <f t="shared" si="46"/>
        <v>12409309283</v>
      </c>
      <c r="J839" s="51">
        <v>0</v>
      </c>
      <c r="K839" s="53">
        <f t="shared" si="47"/>
        <v>12409309283</v>
      </c>
      <c r="L839" s="32">
        <v>32267065</v>
      </c>
      <c r="M839" s="63" t="s">
        <v>129</v>
      </c>
      <c r="N839" t="s">
        <v>101</v>
      </c>
      <c r="O839" s="35" t="str">
        <f>IF([1]totrevprm!O840="","",[1]totrevprm!O840)</f>
        <v/>
      </c>
      <c r="T839" s="62"/>
      <c r="V839" s="35"/>
      <c r="W839" s="55"/>
      <c r="X839" s="55"/>
      <c r="Y839" s="55"/>
      <c r="Z839" s="55"/>
    </row>
    <row r="840" spans="1:26">
      <c r="A840" s="47" t="s">
        <v>44</v>
      </c>
      <c r="B840" s="48" t="s">
        <v>191</v>
      </c>
      <c r="C840" s="49"/>
      <c r="D840" s="50">
        <v>2008</v>
      </c>
      <c r="E840" s="34">
        <v>3398242792</v>
      </c>
      <c r="F840" s="34">
        <v>6971365843</v>
      </c>
      <c r="G840" s="34">
        <v>3735958190</v>
      </c>
      <c r="H840" s="34">
        <v>181782106</v>
      </c>
      <c r="I840" s="52">
        <f t="shared" si="46"/>
        <v>14287348931</v>
      </c>
      <c r="J840" s="51">
        <v>0</v>
      </c>
      <c r="K840" s="53">
        <f t="shared" si="47"/>
        <v>14287348931</v>
      </c>
      <c r="L840" s="32">
        <v>74124946</v>
      </c>
      <c r="M840" s="63" t="s">
        <v>129</v>
      </c>
      <c r="N840" t="s">
        <v>101</v>
      </c>
      <c r="O840" s="35" t="str">
        <f>IF([1]totrevprm!O841="","",[1]totrevprm!O841)</f>
        <v/>
      </c>
      <c r="T840" s="62"/>
      <c r="V840" s="35"/>
      <c r="W840" s="55"/>
      <c r="X840" s="55"/>
      <c r="Y840" s="55"/>
      <c r="Z840" s="55"/>
    </row>
    <row r="841" spans="1:26">
      <c r="A841" s="47" t="s">
        <v>44</v>
      </c>
      <c r="B841" s="48" t="s">
        <v>191</v>
      </c>
      <c r="C841" s="49"/>
      <c r="D841" s="50">
        <v>2009</v>
      </c>
      <c r="E841" s="34">
        <v>3496112436</v>
      </c>
      <c r="F841" s="34">
        <v>6774875329</v>
      </c>
      <c r="G841" s="34">
        <v>3862073413</v>
      </c>
      <c r="H841" s="34">
        <v>239954343</v>
      </c>
      <c r="I841" s="52">
        <f t="shared" si="46"/>
        <v>14373015521</v>
      </c>
      <c r="J841" s="51">
        <v>0</v>
      </c>
      <c r="K841" s="53">
        <f t="shared" si="47"/>
        <v>14373015521</v>
      </c>
      <c r="L841" s="32">
        <v>52294332</v>
      </c>
      <c r="M841" s="63" t="s">
        <v>129</v>
      </c>
      <c r="N841" t="s">
        <v>101</v>
      </c>
      <c r="O841" s="35" t="str">
        <f>IF([1]totrevprm!O842="","",[1]totrevprm!O842)</f>
        <v/>
      </c>
      <c r="T841" s="62"/>
      <c r="V841" s="35"/>
      <c r="W841" s="55"/>
      <c r="X841" s="55"/>
      <c r="Y841" s="55"/>
      <c r="Z841" s="55"/>
    </row>
    <row r="842" spans="1:26">
      <c r="A842" s="47" t="s">
        <v>44</v>
      </c>
      <c r="B842" s="48" t="s">
        <v>191</v>
      </c>
      <c r="C842" s="49"/>
      <c r="D842" s="50">
        <v>2010</v>
      </c>
      <c r="E842" s="34">
        <v>3367282320</v>
      </c>
      <c r="F842" s="34">
        <v>5752143799</v>
      </c>
      <c r="G842" s="34">
        <v>3872365308</v>
      </c>
      <c r="H842" s="34">
        <v>448725475</v>
      </c>
      <c r="I842" s="52">
        <f t="shared" si="46"/>
        <v>13440516902</v>
      </c>
      <c r="J842" s="51">
        <v>0</v>
      </c>
      <c r="K842" s="53">
        <f t="shared" si="47"/>
        <v>13440516902</v>
      </c>
      <c r="L842" s="32">
        <v>55951011</v>
      </c>
      <c r="M842" s="63" t="s">
        <v>129</v>
      </c>
      <c r="N842" t="s">
        <v>101</v>
      </c>
      <c r="O842" s="35" t="str">
        <f>IF([1]totrevprm!O843="","",[1]totrevprm!O843)</f>
        <v/>
      </c>
      <c r="T842" s="62"/>
      <c r="V842" s="35"/>
      <c r="W842" s="55"/>
      <c r="X842" s="55"/>
      <c r="Y842" s="55"/>
      <c r="Z842" s="55"/>
    </row>
    <row r="843" spans="1:26">
      <c r="A843" s="47" t="s">
        <v>44</v>
      </c>
      <c r="B843" s="48" t="s">
        <v>191</v>
      </c>
      <c r="C843" s="49"/>
      <c r="D843" s="50">
        <v>2011</v>
      </c>
      <c r="E843" s="34">
        <v>3587277632</v>
      </c>
      <c r="F843" s="34">
        <v>5302074085</v>
      </c>
      <c r="G843" s="34">
        <v>3850455944</v>
      </c>
      <c r="H843" s="34">
        <v>220526904</v>
      </c>
      <c r="I843" s="52">
        <f t="shared" si="46"/>
        <v>12960334565</v>
      </c>
      <c r="J843" s="51">
        <v>0</v>
      </c>
      <c r="K843" s="53">
        <f t="shared" si="47"/>
        <v>12960334565</v>
      </c>
      <c r="L843" s="32">
        <v>50897064</v>
      </c>
      <c r="M843" s="63" t="s">
        <v>129</v>
      </c>
      <c r="N843" t="s">
        <v>101</v>
      </c>
      <c r="O843" s="35" t="str">
        <f>IF([1]totrevprm!O844="","",[1]totrevprm!O844)</f>
        <v/>
      </c>
      <c r="T843" s="62"/>
      <c r="V843" s="35"/>
      <c r="W843" s="55"/>
      <c r="X843" s="55"/>
      <c r="Y843" s="55"/>
      <c r="Z843" s="55"/>
    </row>
    <row r="844" spans="1:26">
      <c r="A844" s="47" t="s">
        <v>44</v>
      </c>
      <c r="B844" s="48" t="s">
        <v>191</v>
      </c>
      <c r="C844" s="49"/>
      <c r="D844" s="50">
        <v>2012</v>
      </c>
      <c r="E844" s="34">
        <v>3785248974</v>
      </c>
      <c r="F844" s="34">
        <v>16699152333</v>
      </c>
      <c r="G844" s="34">
        <v>3919552247</v>
      </c>
      <c r="H844" s="34">
        <v>133108327</v>
      </c>
      <c r="I844" s="52">
        <f t="shared" si="46"/>
        <v>24537061881</v>
      </c>
      <c r="J844" s="51">
        <v>0</v>
      </c>
      <c r="K844" s="53">
        <f t="shared" si="47"/>
        <v>24537061881</v>
      </c>
      <c r="L844" s="32">
        <v>51358217</v>
      </c>
      <c r="M844" s="63" t="s">
        <v>129</v>
      </c>
      <c r="N844" t="s">
        <v>101</v>
      </c>
      <c r="O844" s="35" t="str">
        <f>IF([1]totrevprm!O845="","",[1]totrevprm!O845)</f>
        <v/>
      </c>
      <c r="T844" s="62"/>
      <c r="V844" s="35"/>
      <c r="W844" s="55"/>
      <c r="X844" s="55"/>
      <c r="Y844" s="55"/>
      <c r="Z844" s="55"/>
    </row>
    <row r="845" spans="1:26">
      <c r="A845" s="47" t="s">
        <v>44</v>
      </c>
      <c r="B845" s="48" t="s">
        <v>191</v>
      </c>
      <c r="C845" s="49"/>
      <c r="D845" s="50">
        <v>2013</v>
      </c>
      <c r="E845" s="34">
        <v>3790056019</v>
      </c>
      <c r="F845" s="34">
        <v>6239406900</v>
      </c>
      <c r="G845" s="34">
        <v>3847629926</v>
      </c>
      <c r="H845" s="34">
        <v>118106896</v>
      </c>
      <c r="I845" s="52">
        <f t="shared" si="46"/>
        <v>13995199741</v>
      </c>
      <c r="J845" s="51">
        <v>0</v>
      </c>
      <c r="K845" s="53">
        <f t="shared" si="47"/>
        <v>13995199741</v>
      </c>
      <c r="L845" s="32">
        <v>52841229</v>
      </c>
      <c r="M845" s="63" t="s">
        <v>129</v>
      </c>
      <c r="N845" t="s">
        <v>101</v>
      </c>
      <c r="O845" s="35" t="str">
        <f>IF([1]totrevprm!O846="","",[1]totrevprm!O846)</f>
        <v/>
      </c>
      <c r="T845" s="62"/>
      <c r="V845" s="35"/>
      <c r="W845" s="55"/>
      <c r="X845" s="55"/>
      <c r="Y845" s="55"/>
      <c r="Z845" s="55"/>
    </row>
    <row r="846" spans="1:26">
      <c r="A846" s="47" t="s">
        <v>44</v>
      </c>
      <c r="B846" s="48" t="s">
        <v>191</v>
      </c>
      <c r="C846" s="49"/>
      <c r="D846" s="50">
        <v>2014</v>
      </c>
      <c r="E846" s="34">
        <v>3965582164</v>
      </c>
      <c r="F846" s="34">
        <v>8010524609</v>
      </c>
      <c r="G846" s="34">
        <v>9436172712</v>
      </c>
      <c r="H846" s="34">
        <v>126587043</v>
      </c>
      <c r="I846" s="52">
        <f t="shared" si="46"/>
        <v>21538866528</v>
      </c>
      <c r="J846" s="51">
        <v>0</v>
      </c>
      <c r="K846" s="53">
        <f t="shared" si="47"/>
        <v>21538866528</v>
      </c>
      <c r="L846" s="34">
        <v>67468573</v>
      </c>
      <c r="M846" s="63" t="s">
        <v>129</v>
      </c>
      <c r="N846" t="s">
        <v>101</v>
      </c>
      <c r="O846" s="35" t="str">
        <f>IF([1]totrevprm!O847="","",[1]totrevprm!O847)</f>
        <v/>
      </c>
      <c r="T846" s="62"/>
      <c r="V846" s="35"/>
      <c r="W846" s="55"/>
      <c r="X846" s="55"/>
      <c r="Y846" s="55"/>
      <c r="Z846" s="55"/>
    </row>
    <row r="847" spans="1:26">
      <c r="A847" s="47" t="s">
        <v>44</v>
      </c>
      <c r="B847" s="48" t="s">
        <v>191</v>
      </c>
      <c r="C847" s="49"/>
      <c r="D847" s="50">
        <v>2015</v>
      </c>
      <c r="E847" s="34">
        <v>4215382978</v>
      </c>
      <c r="F847" s="34">
        <v>6576078638</v>
      </c>
      <c r="G847" s="34">
        <v>9030456530</v>
      </c>
      <c r="H847" s="34">
        <v>285603574</v>
      </c>
      <c r="I847" s="52">
        <f t="shared" si="46"/>
        <v>20107521720</v>
      </c>
      <c r="J847" s="51">
        <v>0</v>
      </c>
      <c r="K847" s="53">
        <f t="shared" si="47"/>
        <v>20107521720</v>
      </c>
      <c r="L847" s="34">
        <v>66193155</v>
      </c>
      <c r="M847" s="63" t="s">
        <v>129</v>
      </c>
      <c r="N847" t="s">
        <v>101</v>
      </c>
      <c r="O847" s="35" t="str">
        <f>IF([1]totrevprm!O848="","",[1]totrevprm!O848)</f>
        <v/>
      </c>
      <c r="P847" s="32">
        <v>668894443.78512442</v>
      </c>
      <c r="Q847" s="32">
        <v>259800009.04671642</v>
      </c>
      <c r="T847" s="62"/>
      <c r="V847" s="35"/>
      <c r="W847" s="55"/>
      <c r="X847" s="55"/>
      <c r="Y847" s="55"/>
      <c r="Z847" s="55"/>
    </row>
    <row r="848" spans="1:26">
      <c r="A848" s="47" t="s">
        <v>44</v>
      </c>
      <c r="B848" s="48" t="s">
        <v>191</v>
      </c>
      <c r="C848" s="49"/>
      <c r="D848" s="50">
        <v>2016</v>
      </c>
      <c r="E848" s="34">
        <v>4355023563</v>
      </c>
      <c r="F848" s="34">
        <v>7704579141</v>
      </c>
      <c r="G848" s="34">
        <v>9196305834</v>
      </c>
      <c r="H848" s="51">
        <v>-44728692</v>
      </c>
      <c r="I848" s="52">
        <f t="shared" si="46"/>
        <v>21211179846</v>
      </c>
      <c r="J848" s="51">
        <v>0</v>
      </c>
      <c r="K848" s="53">
        <f t="shared" si="47"/>
        <v>21211179846</v>
      </c>
      <c r="L848" s="34">
        <v>146593924</v>
      </c>
      <c r="M848" s="63" t="s">
        <v>129</v>
      </c>
      <c r="N848" t="s">
        <v>101</v>
      </c>
      <c r="O848" s="35" t="str">
        <f>IF([1]totrevprm!O849="","",[1]totrevprm!O849)</f>
        <v/>
      </c>
      <c r="P848" s="32">
        <v>702303958.94719017</v>
      </c>
      <c r="Q848" s="32">
        <v>256830778.03045112</v>
      </c>
      <c r="T848" s="62"/>
      <c r="V848" s="35"/>
      <c r="W848" s="55"/>
      <c r="X848" s="55"/>
      <c r="Y848" s="55"/>
      <c r="Z848" s="55"/>
    </row>
    <row r="849" spans="1:26">
      <c r="A849" s="47" t="s">
        <v>44</v>
      </c>
      <c r="B849" s="48" t="s">
        <v>191</v>
      </c>
      <c r="C849" s="49"/>
      <c r="D849" s="50">
        <v>2017</v>
      </c>
      <c r="E849" s="34">
        <v>4477076744</v>
      </c>
      <c r="F849" s="34">
        <v>7877477596</v>
      </c>
      <c r="G849" s="34">
        <v>9254706503</v>
      </c>
      <c r="H849" s="34">
        <v>162285916</v>
      </c>
      <c r="I849" s="52">
        <f t="shared" si="46"/>
        <v>21771546759</v>
      </c>
      <c r="J849" s="51">
        <v>0</v>
      </c>
      <c r="K849" s="53">
        <f t="shared" si="47"/>
        <v>21771546759</v>
      </c>
      <c r="L849" s="57">
        <v>71587545</v>
      </c>
      <c r="M849" s="63" t="s">
        <v>129</v>
      </c>
      <c r="N849" t="s">
        <v>101</v>
      </c>
      <c r="O849" s="35" t="str">
        <f>IF([1]totrevprm!O850="","",[1]totrevprm!O850)</f>
        <v/>
      </c>
      <c r="P849" s="32">
        <v>718701950.78079391</v>
      </c>
      <c r="Q849" s="32">
        <v>252963372.00937012</v>
      </c>
      <c r="T849" s="62"/>
      <c r="V849" s="35"/>
      <c r="W849" s="55"/>
      <c r="X849" s="55"/>
      <c r="Y849" s="55"/>
      <c r="Z849" s="55"/>
    </row>
    <row r="850" spans="1:26">
      <c r="A850" s="47" t="s">
        <v>44</v>
      </c>
      <c r="B850" s="48" t="s">
        <v>191</v>
      </c>
      <c r="C850" s="49"/>
      <c r="D850" s="50">
        <v>2018</v>
      </c>
      <c r="E850" s="34">
        <v>4467037550</v>
      </c>
      <c r="F850" s="34">
        <v>9119518396</v>
      </c>
      <c r="G850" s="34">
        <v>9462296645</v>
      </c>
      <c r="H850" s="34">
        <v>227047283</v>
      </c>
      <c r="I850" s="52">
        <f t="shared" si="46"/>
        <v>23275899874</v>
      </c>
      <c r="J850" s="51">
        <v>0</v>
      </c>
      <c r="K850" s="53">
        <f t="shared" si="47"/>
        <v>23275899874</v>
      </c>
      <c r="L850" s="57">
        <v>230027973</v>
      </c>
      <c r="M850" s="63" t="s">
        <v>129</v>
      </c>
      <c r="N850" t="s">
        <v>101</v>
      </c>
      <c r="O850" s="35" t="str">
        <f>IF([1]totrevprm!O851="","",[1]totrevprm!O851)</f>
        <v/>
      </c>
      <c r="P850" s="32">
        <v>723245474.13460791</v>
      </c>
      <c r="Q850" s="32">
        <v>250569723.87765566</v>
      </c>
      <c r="T850" s="62"/>
      <c r="V850" s="35"/>
      <c r="W850" s="55"/>
      <c r="X850" s="55"/>
      <c r="Y850" s="55"/>
      <c r="Z850" s="55"/>
    </row>
    <row r="851" spans="1:26">
      <c r="A851" s="47" t="s">
        <v>44</v>
      </c>
      <c r="B851" s="48" t="s">
        <v>191</v>
      </c>
      <c r="C851" s="49"/>
      <c r="D851" s="50">
        <v>2019</v>
      </c>
      <c r="E851" s="34">
        <v>4555090603</v>
      </c>
      <c r="F851" s="34">
        <v>8836725438</v>
      </c>
      <c r="G851" s="34">
        <v>9603630594</v>
      </c>
      <c r="H851" s="34">
        <v>148298458</v>
      </c>
      <c r="I851" s="52">
        <f t="shared" si="46"/>
        <v>23143745093</v>
      </c>
      <c r="J851" s="51">
        <v>0</v>
      </c>
      <c r="K851" s="53">
        <f t="shared" si="47"/>
        <v>23143745093</v>
      </c>
      <c r="L851" s="57">
        <v>155386036</v>
      </c>
      <c r="M851" s="63" t="s">
        <v>129</v>
      </c>
      <c r="N851" t="s">
        <v>101</v>
      </c>
      <c r="O851" s="35" t="str">
        <f>IF([1]totrevprm!O852="","",[1]totrevprm!O852)</f>
        <v/>
      </c>
      <c r="P851" s="32">
        <v>785212685.35313022</v>
      </c>
      <c r="Q851" s="32">
        <v>247247482.93360445</v>
      </c>
      <c r="T851" s="62"/>
      <c r="V851" s="35"/>
      <c r="W851" s="55"/>
      <c r="X851" s="55"/>
      <c r="Y851" s="55"/>
      <c r="Z851" s="55"/>
    </row>
    <row r="852" spans="1:26">
      <c r="A852" s="47" t="s">
        <v>44</v>
      </c>
      <c r="B852" s="48" t="s">
        <v>191</v>
      </c>
      <c r="C852" s="49"/>
      <c r="D852" s="50">
        <v>2020</v>
      </c>
      <c r="E852" s="34">
        <v>4665676710</v>
      </c>
      <c r="F852" s="34">
        <v>10038894722</v>
      </c>
      <c r="G852" s="34">
        <v>9521557405</v>
      </c>
      <c r="H852" s="34">
        <v>257796271</v>
      </c>
      <c r="I852" s="52">
        <f t="shared" si="46"/>
        <v>24483925108</v>
      </c>
      <c r="J852" s="51">
        <v>0</v>
      </c>
      <c r="K852" s="53">
        <f t="shared" si="47"/>
        <v>24483925108</v>
      </c>
      <c r="L852" s="57">
        <v>123593299</v>
      </c>
      <c r="M852" s="63" t="s">
        <v>129</v>
      </c>
      <c r="N852" t="s">
        <v>101</v>
      </c>
      <c r="O852" s="35" t="str">
        <f>IF([1]totrevprm!O853="","",[1]totrevprm!O853)</f>
        <v/>
      </c>
      <c r="P852" s="32">
        <v>779391738</v>
      </c>
      <c r="Q852" s="32">
        <v>237109756</v>
      </c>
      <c r="T852" s="62"/>
      <c r="V852" s="35"/>
      <c r="W852" s="55"/>
      <c r="X852" s="55"/>
      <c r="Y852" s="55"/>
      <c r="Z852" s="55"/>
    </row>
    <row r="853" spans="1:26">
      <c r="A853" s="47" t="s">
        <v>44</v>
      </c>
      <c r="B853" s="48" t="s">
        <v>191</v>
      </c>
      <c r="C853" s="49"/>
      <c r="D853" s="50">
        <v>2021</v>
      </c>
      <c r="E853" s="34">
        <v>4864164404</v>
      </c>
      <c r="F853" s="34">
        <v>10896766078</v>
      </c>
      <c r="G853" s="34">
        <v>9741553372</v>
      </c>
      <c r="H853" s="34">
        <v>162303083</v>
      </c>
      <c r="I853" s="52">
        <f t="shared" si="46"/>
        <v>25664786937</v>
      </c>
      <c r="J853" s="51">
        <v>0</v>
      </c>
      <c r="K853" s="53">
        <f t="shared" si="47"/>
        <v>25664786937</v>
      </c>
      <c r="L853" s="51">
        <v>0</v>
      </c>
      <c r="M853" s="63"/>
      <c r="N853" t="s">
        <v>101</v>
      </c>
      <c r="O853" s="35"/>
      <c r="P853" s="32">
        <v>753176499.81999993</v>
      </c>
      <c r="Q853" s="32">
        <v>256091313</v>
      </c>
      <c r="T853" s="62"/>
      <c r="V853" s="35"/>
      <c r="W853" s="55"/>
      <c r="X853" s="55"/>
      <c r="Y853" s="55"/>
      <c r="Z853" s="55"/>
    </row>
    <row r="854" spans="1:26">
      <c r="A854" s="47" t="s">
        <v>44</v>
      </c>
      <c r="B854" s="48" t="s">
        <v>191</v>
      </c>
      <c r="C854" s="49"/>
      <c r="D854" s="50">
        <v>2022</v>
      </c>
      <c r="E854" s="34">
        <v>5010798310</v>
      </c>
      <c r="F854" s="34">
        <v>12516056446</v>
      </c>
      <c r="G854" s="34">
        <v>10165217252</v>
      </c>
      <c r="H854" s="34">
        <v>267324049</v>
      </c>
      <c r="I854" s="52">
        <f t="shared" si="46"/>
        <v>27959396057</v>
      </c>
      <c r="J854" s="51">
        <v>0</v>
      </c>
      <c r="K854" s="53">
        <f t="shared" si="47"/>
        <v>27959396057</v>
      </c>
      <c r="L854" s="51">
        <v>0</v>
      </c>
      <c r="M854" s="63"/>
      <c r="O854" s="35" t="str">
        <f>IF([1]totrevprm!O857="","",[1]totrevprm!O857)</f>
        <v/>
      </c>
      <c r="P854" s="57">
        <v>782718467</v>
      </c>
      <c r="Q854" s="57">
        <v>248180801</v>
      </c>
    </row>
    <row r="855" spans="1:26">
      <c r="A855" s="47" t="s">
        <v>44</v>
      </c>
      <c r="B855" s="48" t="s">
        <v>191</v>
      </c>
      <c r="C855" s="49"/>
      <c r="D855" s="50">
        <v>2023</v>
      </c>
      <c r="E855" s="34">
        <v>5026068161</v>
      </c>
      <c r="F855" s="34">
        <v>18002680028.471298</v>
      </c>
      <c r="G855" s="34">
        <v>10795591334.794399</v>
      </c>
      <c r="H855" s="34">
        <v>128015446</v>
      </c>
      <c r="I855" s="52">
        <f t="shared" si="46"/>
        <v>33952354970.265697</v>
      </c>
      <c r="J855" s="51">
        <v>0</v>
      </c>
      <c r="K855" s="53">
        <f t="shared" si="47"/>
        <v>33952354970.265697</v>
      </c>
      <c r="L855" s="34">
        <v>0</v>
      </c>
      <c r="M855" s="63"/>
      <c r="O855" s="35"/>
      <c r="P855" s="57">
        <v>844034239.26999998</v>
      </c>
      <c r="Q855" s="57">
        <v>242124291</v>
      </c>
    </row>
    <row r="856" spans="1:26">
      <c r="A856" s="47"/>
      <c r="B856" s="49"/>
      <c r="C856" s="49"/>
      <c r="E856" s="51"/>
      <c r="F856" s="51"/>
      <c r="G856" s="51"/>
      <c r="H856" s="51"/>
      <c r="I856" s="52"/>
      <c r="K856" s="59"/>
      <c r="L856" s="34"/>
      <c r="M856" s="63"/>
      <c r="O856" s="35"/>
    </row>
    <row r="857" spans="1:26">
      <c r="A857" s="47" t="s">
        <v>45</v>
      </c>
      <c r="B857" s="48" t="s">
        <v>192</v>
      </c>
      <c r="C857" s="49" t="s">
        <v>174</v>
      </c>
      <c r="D857" s="50">
        <v>1988</v>
      </c>
      <c r="E857" s="51">
        <v>991844422</v>
      </c>
      <c r="F857" s="51">
        <v>1418175077</v>
      </c>
      <c r="G857" s="51">
        <v>1233459613</v>
      </c>
      <c r="H857" s="51">
        <v>983453342</v>
      </c>
      <c r="I857" s="52">
        <f t="shared" si="46"/>
        <v>4626932454</v>
      </c>
      <c r="J857" s="51">
        <v>0</v>
      </c>
      <c r="K857" s="53">
        <f>SUM(I857:J857)</f>
        <v>4626932454</v>
      </c>
      <c r="L857" s="34">
        <v>0</v>
      </c>
      <c r="M857" s="63"/>
      <c r="O857" s="35" t="str">
        <f>IF([1]totrevprm!O858="","",[1]totrevprm!O858)</f>
        <v/>
      </c>
    </row>
    <row r="858" spans="1:26">
      <c r="A858" s="47" t="s">
        <v>45</v>
      </c>
      <c r="B858" s="48" t="s">
        <v>192</v>
      </c>
      <c r="C858" s="49" t="s">
        <v>137</v>
      </c>
      <c r="D858" s="50">
        <v>1989</v>
      </c>
      <c r="E858" s="51">
        <v>968227631</v>
      </c>
      <c r="F858" s="51">
        <v>1294142928</v>
      </c>
      <c r="G858" s="51">
        <v>1350007713</v>
      </c>
      <c r="H858" s="51">
        <v>1215429982</v>
      </c>
      <c r="I858" s="52">
        <f t="shared" si="46"/>
        <v>4827808254</v>
      </c>
      <c r="J858" s="51">
        <v>0</v>
      </c>
      <c r="K858" s="53">
        <f t="shared" ref="K858:K892" si="48">SUM(I858:J858)</f>
        <v>4827808254</v>
      </c>
      <c r="L858" s="34">
        <v>0</v>
      </c>
      <c r="M858" s="63"/>
      <c r="O858" s="35" t="str">
        <f>IF([1]totrevprm!O859="","",[1]totrevprm!O859)</f>
        <v/>
      </c>
    </row>
    <row r="859" spans="1:26">
      <c r="A859" s="47" t="s">
        <v>45</v>
      </c>
      <c r="B859" s="48" t="s">
        <v>192</v>
      </c>
      <c r="C859" s="49" t="s">
        <v>125</v>
      </c>
      <c r="D859" s="50">
        <v>1990</v>
      </c>
      <c r="E859" s="51">
        <v>994401925</v>
      </c>
      <c r="F859" s="51">
        <v>1569795249.96</v>
      </c>
      <c r="G859" s="51">
        <v>1448296965</v>
      </c>
      <c r="H859" s="51">
        <v>1216892120</v>
      </c>
      <c r="I859" s="52">
        <f t="shared" si="46"/>
        <v>5229386259.96</v>
      </c>
      <c r="J859" s="51">
        <v>0</v>
      </c>
      <c r="K859" s="53">
        <f t="shared" si="48"/>
        <v>5229386259.96</v>
      </c>
      <c r="L859" s="34">
        <v>0</v>
      </c>
      <c r="M859" s="63"/>
      <c r="O859" s="35" t="str">
        <f>IF([1]totrevprm!O860="","",[1]totrevprm!O860)</f>
        <v/>
      </c>
    </row>
    <row r="860" spans="1:26">
      <c r="A860" s="47" t="s">
        <v>45</v>
      </c>
      <c r="B860" s="48" t="s">
        <v>192</v>
      </c>
      <c r="C860" s="49" t="s">
        <v>125</v>
      </c>
      <c r="D860" s="50">
        <v>1991</v>
      </c>
      <c r="E860" s="51">
        <v>1064724119</v>
      </c>
      <c r="F860" s="51">
        <v>1424229703</v>
      </c>
      <c r="G860" s="51">
        <v>1519551252</v>
      </c>
      <c r="H860" s="51">
        <v>1338071746</v>
      </c>
      <c r="I860" s="52">
        <f t="shared" si="46"/>
        <v>5346576820</v>
      </c>
      <c r="J860" s="51">
        <v>0</v>
      </c>
      <c r="K860" s="53">
        <f t="shared" si="48"/>
        <v>5346576820</v>
      </c>
      <c r="L860" s="34">
        <v>0</v>
      </c>
      <c r="M860" s="63"/>
      <c r="O860" s="35" t="str">
        <f>IF([1]totrevprm!O861="","",[1]totrevprm!O861)</f>
        <v/>
      </c>
    </row>
    <row r="861" spans="1:26">
      <c r="A861" s="47" t="s">
        <v>45</v>
      </c>
      <c r="B861" s="48" t="s">
        <v>192</v>
      </c>
      <c r="C861" s="49" t="s">
        <v>125</v>
      </c>
      <c r="D861" s="50">
        <v>1992</v>
      </c>
      <c r="E861" s="51">
        <v>1158658257</v>
      </c>
      <c r="F861" s="51">
        <v>1448974791.52</v>
      </c>
      <c r="G861" s="51">
        <v>1555354126</v>
      </c>
      <c r="H861" s="51">
        <v>888891302</v>
      </c>
      <c r="I861" s="52">
        <f t="shared" si="46"/>
        <v>5051878476.5200005</v>
      </c>
      <c r="J861" s="51">
        <v>0</v>
      </c>
      <c r="K861" s="53">
        <f t="shared" si="48"/>
        <v>5051878476.5200005</v>
      </c>
      <c r="L861" s="34">
        <v>0</v>
      </c>
      <c r="M861" s="63"/>
      <c r="O861" s="35" t="str">
        <f>IF([1]totrevprm!O862="","",[1]totrevprm!O862)</f>
        <v/>
      </c>
    </row>
    <row r="862" spans="1:26">
      <c r="A862" s="47" t="s">
        <v>45</v>
      </c>
      <c r="B862" s="48" t="s">
        <v>192</v>
      </c>
      <c r="C862" s="49" t="s">
        <v>125</v>
      </c>
      <c r="D862" s="50">
        <v>1993</v>
      </c>
      <c r="E862" s="51">
        <v>1284114347</v>
      </c>
      <c r="F862" s="51">
        <v>1140639810</v>
      </c>
      <c r="G862" s="51">
        <v>1559418881</v>
      </c>
      <c r="H862" s="51">
        <v>834483520</v>
      </c>
      <c r="I862" s="52">
        <f t="shared" si="46"/>
        <v>4818656558</v>
      </c>
      <c r="J862" s="51">
        <v>0</v>
      </c>
      <c r="K862" s="53">
        <f t="shared" si="48"/>
        <v>4818656558</v>
      </c>
      <c r="L862" s="34">
        <v>0</v>
      </c>
      <c r="M862" s="63"/>
      <c r="O862" s="35" t="str">
        <f>IF([1]totrevprm!O863="","",[1]totrevprm!O863)</f>
        <v/>
      </c>
    </row>
    <row r="863" spans="1:26">
      <c r="A863" s="47" t="s">
        <v>45</v>
      </c>
      <c r="B863" s="48" t="s">
        <v>192</v>
      </c>
      <c r="C863" s="49" t="s">
        <v>193</v>
      </c>
      <c r="D863" s="50">
        <v>1994</v>
      </c>
      <c r="E863" s="51">
        <v>1364401005</v>
      </c>
      <c r="F863" s="51">
        <v>1584920701</v>
      </c>
      <c r="G863" s="51">
        <v>1678238765</v>
      </c>
      <c r="H863" s="51">
        <v>448280320</v>
      </c>
      <c r="I863" s="52">
        <f t="shared" si="46"/>
        <v>5075840791</v>
      </c>
      <c r="J863" s="51">
        <v>0</v>
      </c>
      <c r="K863" s="53">
        <f t="shared" si="48"/>
        <v>5075840791</v>
      </c>
      <c r="L863" s="34">
        <v>0</v>
      </c>
      <c r="M863" s="63"/>
      <c r="O863" s="35" t="str">
        <f>IF([1]totrevprm!O864="","",[1]totrevprm!O864)</f>
        <v/>
      </c>
    </row>
    <row r="864" spans="1:26">
      <c r="A864" s="47" t="s">
        <v>45</v>
      </c>
      <c r="B864" s="48" t="s">
        <v>192</v>
      </c>
      <c r="C864" s="49" t="s">
        <v>194</v>
      </c>
      <c r="D864" s="50">
        <v>1995</v>
      </c>
      <c r="E864" s="51">
        <v>1382653488</v>
      </c>
      <c r="F864" s="51">
        <v>1654876679</v>
      </c>
      <c r="G864" s="51">
        <v>1694532847</v>
      </c>
      <c r="H864" s="51">
        <v>433050125</v>
      </c>
      <c r="I864" s="52">
        <f t="shared" ref="I864:I927" si="49">SUM(E864:H864)</f>
        <v>5165113139</v>
      </c>
      <c r="J864" s="51">
        <v>0</v>
      </c>
      <c r="K864" s="53">
        <f t="shared" si="48"/>
        <v>5165113139</v>
      </c>
      <c r="L864" s="34">
        <v>0</v>
      </c>
      <c r="M864" s="63"/>
      <c r="O864" s="35" t="str">
        <f>IF([1]totrevprm!O865="","",[1]totrevprm!O865)</f>
        <v/>
      </c>
    </row>
    <row r="865" spans="1:26">
      <c r="A865" s="47" t="s">
        <v>45</v>
      </c>
      <c r="B865" s="48" t="s">
        <v>192</v>
      </c>
      <c r="C865" s="49" t="s">
        <v>195</v>
      </c>
      <c r="D865" s="50">
        <v>1996</v>
      </c>
      <c r="E865" s="51">
        <v>1409650986</v>
      </c>
      <c r="F865" s="51">
        <v>1216614999</v>
      </c>
      <c r="G865" s="51">
        <v>1767595582</v>
      </c>
      <c r="H865" s="51">
        <v>297909322</v>
      </c>
      <c r="I865" s="52">
        <f t="shared" si="49"/>
        <v>4691770889</v>
      </c>
      <c r="J865" s="51">
        <v>0</v>
      </c>
      <c r="K865" s="53">
        <f t="shared" si="48"/>
        <v>4691770889</v>
      </c>
      <c r="L865" s="34">
        <v>0</v>
      </c>
      <c r="M865" s="63"/>
      <c r="O865" s="35" t="str">
        <f>IF([1]totrevprm!O866="","",[1]totrevprm!O866)</f>
        <v/>
      </c>
    </row>
    <row r="866" spans="1:26">
      <c r="A866" s="47" t="s">
        <v>45</v>
      </c>
      <c r="B866" s="48" t="s">
        <v>192</v>
      </c>
      <c r="C866" s="49" t="s">
        <v>125</v>
      </c>
      <c r="D866" s="50">
        <v>1997</v>
      </c>
      <c r="E866" s="51">
        <v>1391785466</v>
      </c>
      <c r="F866" s="51">
        <v>1345345297</v>
      </c>
      <c r="G866" s="51">
        <v>1835812601</v>
      </c>
      <c r="H866" s="51">
        <v>268445977</v>
      </c>
      <c r="I866" s="52">
        <f t="shared" si="49"/>
        <v>4841389341</v>
      </c>
      <c r="J866" s="51">
        <v>0</v>
      </c>
      <c r="K866" s="53">
        <f t="shared" si="48"/>
        <v>4841389341</v>
      </c>
      <c r="L866" s="34">
        <v>0</v>
      </c>
      <c r="M866" s="63"/>
      <c r="O866" s="35" t="str">
        <f>IF([1]totrevprm!O867="","",[1]totrevprm!O867)</f>
        <v/>
      </c>
    </row>
    <row r="867" spans="1:26">
      <c r="A867" s="47" t="s">
        <v>45</v>
      </c>
      <c r="B867" s="48" t="s">
        <v>192</v>
      </c>
      <c r="C867" s="49" t="s">
        <v>125</v>
      </c>
      <c r="D867" s="50">
        <v>1998</v>
      </c>
      <c r="E867" s="51">
        <v>1435675392</v>
      </c>
      <c r="F867" s="51">
        <v>1225045708</v>
      </c>
      <c r="G867" s="51">
        <v>2055019175</v>
      </c>
      <c r="H867" s="51">
        <v>65945886</v>
      </c>
      <c r="I867" s="52">
        <f t="shared" si="49"/>
        <v>4781686161</v>
      </c>
      <c r="J867" s="51">
        <v>0</v>
      </c>
      <c r="K867" s="53">
        <f t="shared" si="48"/>
        <v>4781686161</v>
      </c>
      <c r="L867" s="34">
        <v>0</v>
      </c>
      <c r="M867" s="63"/>
      <c r="O867" s="35" t="str">
        <f>IF([1]totrevprm!O868="","",[1]totrevprm!O868)</f>
        <v/>
      </c>
    </row>
    <row r="868" spans="1:26">
      <c r="A868" s="47" t="s">
        <v>45</v>
      </c>
      <c r="B868" s="48" t="s">
        <v>192</v>
      </c>
      <c r="C868" s="49" t="s">
        <v>196</v>
      </c>
      <c r="D868" s="50">
        <v>1999</v>
      </c>
      <c r="E868" s="51">
        <v>1446767351</v>
      </c>
      <c r="F868" s="51">
        <v>1594298274</v>
      </c>
      <c r="G868" s="51">
        <v>2349723395</v>
      </c>
      <c r="H868" s="51">
        <v>336956565</v>
      </c>
      <c r="I868" s="52">
        <f t="shared" si="49"/>
        <v>5727745585</v>
      </c>
      <c r="J868" s="51">
        <v>0</v>
      </c>
      <c r="K868" s="53">
        <f t="shared" si="48"/>
        <v>5727745585</v>
      </c>
      <c r="L868" s="34">
        <v>0</v>
      </c>
      <c r="M868" s="63"/>
      <c r="O868" s="35" t="str">
        <f>IF([1]totrevprm!O869="","",[1]totrevprm!O869)</f>
        <v/>
      </c>
    </row>
    <row r="869" spans="1:26">
      <c r="A869" s="47" t="s">
        <v>45</v>
      </c>
      <c r="B869" s="48" t="s">
        <v>192</v>
      </c>
      <c r="C869" s="49" t="s">
        <v>125</v>
      </c>
      <c r="D869" s="50">
        <v>2000</v>
      </c>
      <c r="E869" s="51">
        <v>1468443440</v>
      </c>
      <c r="F869" s="51">
        <v>1685016555</v>
      </c>
      <c r="G869" s="51">
        <v>2650474393</v>
      </c>
      <c r="H869" s="51">
        <v>476722944</v>
      </c>
      <c r="I869" s="52">
        <f t="shared" si="49"/>
        <v>6280657332</v>
      </c>
      <c r="J869" s="51">
        <v>0</v>
      </c>
      <c r="K869" s="53">
        <f t="shared" si="48"/>
        <v>6280657332</v>
      </c>
      <c r="L869" s="34">
        <v>0</v>
      </c>
      <c r="M869" s="63"/>
      <c r="O869" s="35" t="str">
        <f>IF([1]totrevprm!O870="","",[1]totrevprm!O870)</f>
        <v/>
      </c>
      <c r="V869" s="35" t="s">
        <v>192</v>
      </c>
      <c r="W869" s="55">
        <v>3388321</v>
      </c>
      <c r="X869" s="55">
        <v>10209814</v>
      </c>
      <c r="Y869" s="55">
        <v>5161472</v>
      </c>
      <c r="Z869" s="55">
        <v>0</v>
      </c>
    </row>
    <row r="870" spans="1:26">
      <c r="A870" s="47" t="s">
        <v>45</v>
      </c>
      <c r="B870" s="48" t="s">
        <v>192</v>
      </c>
      <c r="C870" s="49" t="s">
        <v>197</v>
      </c>
      <c r="D870" s="50">
        <v>2001</v>
      </c>
      <c r="E870" s="51">
        <v>1489895293</v>
      </c>
      <c r="F870" s="51">
        <v>2312407536</v>
      </c>
      <c r="G870" s="51">
        <v>2644246213</v>
      </c>
      <c r="H870" s="34">
        <v>-141523048</v>
      </c>
      <c r="I870" s="52">
        <f t="shared" si="49"/>
        <v>6305025994</v>
      </c>
      <c r="J870" s="51">
        <v>0</v>
      </c>
      <c r="K870" s="53">
        <f t="shared" si="48"/>
        <v>6305025994</v>
      </c>
      <c r="L870" s="34">
        <v>0</v>
      </c>
      <c r="M870" s="63"/>
      <c r="O870" s="35" t="str">
        <f>IF([1]totrevprm!O871="","",[1]totrevprm!O871)</f>
        <v/>
      </c>
      <c r="V870" s="35"/>
      <c r="W870" s="55"/>
      <c r="X870" s="55"/>
      <c r="Y870" s="55"/>
      <c r="Z870" s="55"/>
    </row>
    <row r="871" spans="1:26">
      <c r="A871" s="47" t="s">
        <v>45</v>
      </c>
      <c r="B871" s="48" t="s">
        <v>192</v>
      </c>
      <c r="C871" s="49" t="s">
        <v>125</v>
      </c>
      <c r="D871" s="50">
        <v>2002</v>
      </c>
      <c r="E871" s="51">
        <v>1558159332</v>
      </c>
      <c r="F871" s="51">
        <v>3145136369</v>
      </c>
      <c r="G871" s="51">
        <v>2812149147</v>
      </c>
      <c r="H871" s="34">
        <v>293849038</v>
      </c>
      <c r="I871" s="52">
        <f t="shared" si="49"/>
        <v>7809293886</v>
      </c>
      <c r="J871" s="51">
        <v>0</v>
      </c>
      <c r="K871" s="53">
        <f t="shared" si="48"/>
        <v>7809293886</v>
      </c>
      <c r="L871" s="34">
        <v>0</v>
      </c>
      <c r="M871" s="63"/>
      <c r="O871" s="35" t="str">
        <f>IF([1]totrevprm!O872="","",[1]totrevprm!O872)</f>
        <v/>
      </c>
      <c r="V871" s="35"/>
      <c r="W871" s="55"/>
      <c r="X871" s="55"/>
      <c r="Y871" s="55"/>
      <c r="Z871" s="55"/>
    </row>
    <row r="872" spans="1:26">
      <c r="A872" s="47" t="s">
        <v>45</v>
      </c>
      <c r="B872" s="48" t="s">
        <v>192</v>
      </c>
      <c r="C872" s="49" t="s">
        <v>125</v>
      </c>
      <c r="D872" s="50">
        <v>2003</v>
      </c>
      <c r="E872" s="56">
        <v>1733966356</v>
      </c>
      <c r="F872" s="56">
        <v>2587566336</v>
      </c>
      <c r="G872" s="56">
        <v>2776652838</v>
      </c>
      <c r="H872" s="56">
        <v>379280123</v>
      </c>
      <c r="I872" s="52">
        <f t="shared" si="49"/>
        <v>7477465653</v>
      </c>
      <c r="J872" s="51">
        <v>0</v>
      </c>
      <c r="K872" s="53">
        <f t="shared" si="48"/>
        <v>7477465653</v>
      </c>
      <c r="L872" s="34">
        <v>0</v>
      </c>
      <c r="M872" s="63"/>
      <c r="O872" s="35" t="str">
        <f>IF([1]totrevprm!O873="","",[1]totrevprm!O873)</f>
        <v/>
      </c>
      <c r="V872" s="35"/>
      <c r="W872" s="55"/>
      <c r="X872" s="55"/>
      <c r="Y872" s="55"/>
      <c r="Z872" s="55"/>
    </row>
    <row r="873" spans="1:26">
      <c r="A873" s="47" t="s">
        <v>45</v>
      </c>
      <c r="B873" s="48" t="s">
        <v>192</v>
      </c>
      <c r="C873" s="49" t="s">
        <v>125</v>
      </c>
      <c r="D873" s="50">
        <v>2004</v>
      </c>
      <c r="E873" s="56">
        <v>1778181090</v>
      </c>
      <c r="F873" s="56">
        <v>2145415855</v>
      </c>
      <c r="G873" s="56">
        <v>3058272941</v>
      </c>
      <c r="H873" s="56">
        <v>352756324</v>
      </c>
      <c r="I873" s="52">
        <f t="shared" si="49"/>
        <v>7334626210</v>
      </c>
      <c r="J873" s="51">
        <v>0</v>
      </c>
      <c r="K873" s="53">
        <f t="shared" si="48"/>
        <v>7334626210</v>
      </c>
      <c r="L873" s="34">
        <v>0</v>
      </c>
      <c r="M873" s="63"/>
      <c r="O873" s="35" t="str">
        <f>IF([1]totrevprm!O874="","",[1]totrevprm!O874)</f>
        <v/>
      </c>
      <c r="V873" s="35"/>
      <c r="W873" s="55"/>
      <c r="X873" s="55"/>
      <c r="Y873" s="55"/>
      <c r="Z873" s="55"/>
    </row>
    <row r="874" spans="1:26">
      <c r="A874" s="47" t="s">
        <v>45</v>
      </c>
      <c r="B874" s="48" t="s">
        <v>192</v>
      </c>
      <c r="C874" s="49"/>
      <c r="D874" s="50">
        <v>2005</v>
      </c>
      <c r="E874" s="56">
        <v>1868080318</v>
      </c>
      <c r="F874" s="56">
        <v>1774289630</v>
      </c>
      <c r="G874" s="56">
        <v>3379656672.29</v>
      </c>
      <c r="H874" s="56">
        <v>735902246</v>
      </c>
      <c r="I874" s="52">
        <f t="shared" si="49"/>
        <v>7757928866.29</v>
      </c>
      <c r="J874" s="51">
        <v>0</v>
      </c>
      <c r="K874" s="53">
        <f t="shared" si="48"/>
        <v>7757928866.29</v>
      </c>
      <c r="L874" s="34">
        <v>0</v>
      </c>
      <c r="M874" s="63"/>
      <c r="O874" s="35" t="str">
        <f>IF([1]totrevprm!O875="","",[1]totrevprm!O875)</f>
        <v/>
      </c>
      <c r="V874" s="35"/>
      <c r="W874" s="55"/>
      <c r="X874" s="55"/>
      <c r="Y874" s="55"/>
      <c r="Z874" s="55"/>
    </row>
    <row r="875" spans="1:26">
      <c r="A875" s="47" t="s">
        <v>45</v>
      </c>
      <c r="B875" s="48" t="s">
        <v>192</v>
      </c>
      <c r="C875" s="49"/>
      <c r="D875" s="50">
        <v>2006</v>
      </c>
      <c r="E875" s="34">
        <v>2014372636</v>
      </c>
      <c r="F875" s="34">
        <v>1937282341</v>
      </c>
      <c r="G875" s="34">
        <v>3772395104</v>
      </c>
      <c r="H875" s="34">
        <v>682474923</v>
      </c>
      <c r="I875" s="52">
        <f t="shared" si="49"/>
        <v>8406525004</v>
      </c>
      <c r="J875" s="51">
        <v>0</v>
      </c>
      <c r="K875" s="53">
        <f t="shared" si="48"/>
        <v>8406525004</v>
      </c>
      <c r="L875" s="34">
        <v>0</v>
      </c>
      <c r="M875" s="63"/>
      <c r="O875" s="35" t="str">
        <f>IF([1]totrevprm!O876="","",[1]totrevprm!O876)</f>
        <v/>
      </c>
      <c r="V875" s="35"/>
      <c r="W875" s="55"/>
      <c r="X875" s="55"/>
      <c r="Y875" s="55"/>
      <c r="Z875" s="55"/>
    </row>
    <row r="876" spans="1:26">
      <c r="A876" s="47" t="s">
        <v>45</v>
      </c>
      <c r="B876" s="48" t="s">
        <v>192</v>
      </c>
      <c r="C876" s="49"/>
      <c r="D876" s="50">
        <v>2007</v>
      </c>
      <c r="E876" s="34">
        <v>2342853339</v>
      </c>
      <c r="F876" s="34">
        <v>2183826216</v>
      </c>
      <c r="G876" s="34">
        <v>5381282507</v>
      </c>
      <c r="H876" s="34">
        <v>516033798</v>
      </c>
      <c r="I876" s="52">
        <f t="shared" si="49"/>
        <v>10423995860</v>
      </c>
      <c r="J876" s="51">
        <v>0</v>
      </c>
      <c r="K876" s="53">
        <f t="shared" si="48"/>
        <v>10423995860</v>
      </c>
      <c r="L876" s="34">
        <v>0</v>
      </c>
      <c r="M876" s="63"/>
      <c r="O876" s="35" t="str">
        <f>IF([1]totrevprm!O877="","",[1]totrevprm!O877)</f>
        <v/>
      </c>
      <c r="V876" s="35"/>
      <c r="W876" s="55"/>
      <c r="X876" s="55"/>
      <c r="Y876" s="55"/>
      <c r="Z876" s="55"/>
    </row>
    <row r="877" spans="1:26">
      <c r="A877" s="47" t="s">
        <v>45</v>
      </c>
      <c r="B877" s="48" t="s">
        <v>192</v>
      </c>
      <c r="C877" s="49"/>
      <c r="D877" s="50">
        <v>2008</v>
      </c>
      <c r="E877" s="34">
        <v>2535397174</v>
      </c>
      <c r="F877" s="34">
        <v>2931594740</v>
      </c>
      <c r="G877" s="34">
        <v>5813000116</v>
      </c>
      <c r="H877" s="34">
        <v>642987124</v>
      </c>
      <c r="I877" s="52">
        <f t="shared" si="49"/>
        <v>11922979154</v>
      </c>
      <c r="J877" s="51">
        <v>0</v>
      </c>
      <c r="K877" s="53">
        <f t="shared" si="48"/>
        <v>11922979154</v>
      </c>
      <c r="L877" s="34">
        <v>0</v>
      </c>
      <c r="M877" s="63"/>
      <c r="O877" s="35" t="str">
        <f>IF([1]totrevprm!O878="","",[1]totrevprm!O878)</f>
        <v/>
      </c>
      <c r="V877" s="35"/>
      <c r="W877" s="55"/>
      <c r="X877" s="55"/>
      <c r="Y877" s="55"/>
      <c r="Z877" s="55"/>
    </row>
    <row r="878" spans="1:26">
      <c r="A878" s="47" t="s">
        <v>45</v>
      </c>
      <c r="B878" s="48" t="s">
        <v>192</v>
      </c>
      <c r="C878" s="49"/>
      <c r="D878" s="50">
        <v>2009</v>
      </c>
      <c r="E878" s="34">
        <v>2709225893</v>
      </c>
      <c r="F878" s="34">
        <v>2776868677</v>
      </c>
      <c r="G878" s="34">
        <v>5931961888</v>
      </c>
      <c r="H878" s="34">
        <v>414008153</v>
      </c>
      <c r="I878" s="52">
        <f t="shared" si="49"/>
        <v>11832064611</v>
      </c>
      <c r="J878" s="51">
        <v>0</v>
      </c>
      <c r="K878" s="53">
        <f t="shared" si="48"/>
        <v>11832064611</v>
      </c>
      <c r="L878" s="34">
        <v>0</v>
      </c>
      <c r="M878" s="63"/>
      <c r="O878" s="35" t="str">
        <f>IF([1]totrevprm!O879="","",[1]totrevprm!O879)</f>
        <v/>
      </c>
      <c r="V878" s="35"/>
      <c r="W878" s="55"/>
      <c r="X878" s="55"/>
      <c r="Y878" s="55"/>
      <c r="Z878" s="55"/>
    </row>
    <row r="879" spans="1:26">
      <c r="A879" s="47" t="s">
        <v>45</v>
      </c>
      <c r="B879" s="48" t="s">
        <v>192</v>
      </c>
      <c r="C879" s="49"/>
      <c r="D879" s="50">
        <v>2010</v>
      </c>
      <c r="E879" s="34">
        <v>2754984565</v>
      </c>
      <c r="F879" s="34">
        <v>2402283581</v>
      </c>
      <c r="G879" s="34">
        <v>6058044159</v>
      </c>
      <c r="H879" s="34">
        <v>527791143</v>
      </c>
      <c r="I879" s="52">
        <f t="shared" si="49"/>
        <v>11743103448</v>
      </c>
      <c r="J879" s="51">
        <v>0</v>
      </c>
      <c r="K879" s="53">
        <f t="shared" si="48"/>
        <v>11743103448</v>
      </c>
      <c r="L879" s="34">
        <v>0</v>
      </c>
      <c r="M879" s="63"/>
      <c r="O879" s="35" t="str">
        <f>IF([1]totrevprm!O880="","",[1]totrevprm!O880)</f>
        <v/>
      </c>
      <c r="V879" s="35"/>
      <c r="W879" s="55"/>
      <c r="X879" s="55"/>
      <c r="Y879" s="55"/>
      <c r="Z879" s="55"/>
    </row>
    <row r="880" spans="1:26">
      <c r="A880" s="47" t="s">
        <v>45</v>
      </c>
      <c r="B880" s="48" t="s">
        <v>192</v>
      </c>
      <c r="C880" s="49"/>
      <c r="D880" s="50">
        <v>2011</v>
      </c>
      <c r="E880" s="34">
        <v>2873422036</v>
      </c>
      <c r="F880" s="34">
        <v>2300498589</v>
      </c>
      <c r="G880" s="34">
        <v>6506864484.5100002</v>
      </c>
      <c r="H880" s="34">
        <v>520992918</v>
      </c>
      <c r="I880" s="52">
        <f t="shared" si="49"/>
        <v>12201778027.51</v>
      </c>
      <c r="J880" s="51">
        <v>0</v>
      </c>
      <c r="K880" s="53">
        <f t="shared" si="48"/>
        <v>12201778027.51</v>
      </c>
      <c r="L880" s="34">
        <v>0</v>
      </c>
      <c r="M880" s="63"/>
      <c r="O880" s="35" t="str">
        <f>IF([1]totrevprm!O881="","",[1]totrevprm!O881)</f>
        <v/>
      </c>
      <c r="V880" s="35"/>
      <c r="W880" s="55"/>
      <c r="X880" s="55"/>
      <c r="Y880" s="55"/>
      <c r="Z880" s="55"/>
    </row>
    <row r="881" spans="1:26">
      <c r="A881" s="47" t="s">
        <v>45</v>
      </c>
      <c r="B881" s="48" t="s">
        <v>192</v>
      </c>
      <c r="C881" s="49"/>
      <c r="D881" s="50">
        <v>2012</v>
      </c>
      <c r="E881" s="34">
        <v>3558872999</v>
      </c>
      <c r="F881" s="34">
        <v>2600062114</v>
      </c>
      <c r="G881" s="34">
        <v>6428098461</v>
      </c>
      <c r="H881" s="34">
        <v>397346397</v>
      </c>
      <c r="I881" s="52">
        <f t="shared" si="49"/>
        <v>12984379971</v>
      </c>
      <c r="J881" s="51">
        <v>0</v>
      </c>
      <c r="K881" s="53">
        <f t="shared" si="48"/>
        <v>12984379971</v>
      </c>
      <c r="L881" s="34">
        <v>0</v>
      </c>
      <c r="M881" s="63"/>
      <c r="O881" s="35" t="str">
        <f>IF([1]totrevprm!O882="","",[1]totrevprm!O882)</f>
        <v/>
      </c>
      <c r="V881" s="35"/>
      <c r="W881" s="55"/>
      <c r="X881" s="55"/>
      <c r="Y881" s="55"/>
      <c r="Z881" s="55"/>
    </row>
    <row r="882" spans="1:26">
      <c r="A882" s="47" t="s">
        <v>45</v>
      </c>
      <c r="B882" s="48" t="s">
        <v>192</v>
      </c>
      <c r="C882" s="49"/>
      <c r="D882" s="50">
        <v>2013</v>
      </c>
      <c r="E882" s="34">
        <v>3711468826</v>
      </c>
      <c r="F882" s="34">
        <v>2820828786</v>
      </c>
      <c r="G882" s="34">
        <v>5666908680</v>
      </c>
      <c r="H882" s="34">
        <v>290966434</v>
      </c>
      <c r="I882" s="52">
        <f t="shared" si="49"/>
        <v>12490172726</v>
      </c>
      <c r="J882" s="51">
        <v>0</v>
      </c>
      <c r="K882" s="53">
        <f t="shared" si="48"/>
        <v>12490172726</v>
      </c>
      <c r="L882" s="34">
        <v>0</v>
      </c>
      <c r="M882" s="63"/>
      <c r="O882" s="35" t="str">
        <f>IF([1]totrevprm!O883="","",[1]totrevprm!O883)</f>
        <v/>
      </c>
      <c r="V882" s="35"/>
      <c r="W882" s="55"/>
      <c r="X882" s="55"/>
      <c r="Y882" s="55"/>
      <c r="Z882" s="55"/>
    </row>
    <row r="883" spans="1:26">
      <c r="A883" s="47" t="s">
        <v>45</v>
      </c>
      <c r="B883" s="48" t="s">
        <v>192</v>
      </c>
      <c r="C883" s="49"/>
      <c r="D883" s="50">
        <v>2014</v>
      </c>
      <c r="E883" s="34">
        <v>3797848198</v>
      </c>
      <c r="F883" s="34">
        <v>2841210929</v>
      </c>
      <c r="G883" s="34">
        <v>5912388458.6499996</v>
      </c>
      <c r="H883" s="34">
        <v>223305268</v>
      </c>
      <c r="I883" s="52">
        <f t="shared" si="49"/>
        <v>12774752853.65</v>
      </c>
      <c r="J883" s="51">
        <v>0</v>
      </c>
      <c r="K883" s="53">
        <f t="shared" si="48"/>
        <v>12774752853.65</v>
      </c>
      <c r="L883" s="34">
        <v>0</v>
      </c>
      <c r="M883" s="63"/>
      <c r="O883" s="35" t="str">
        <f>IF([1]totrevprm!O884="","",[1]totrevprm!O884)</f>
        <v/>
      </c>
      <c r="V883" s="35"/>
      <c r="W883" s="55"/>
      <c r="X883" s="55"/>
      <c r="Y883" s="55"/>
      <c r="Z883" s="55"/>
    </row>
    <row r="884" spans="1:26">
      <c r="A884" s="47" t="s">
        <v>45</v>
      </c>
      <c r="B884" s="48" t="s">
        <v>192</v>
      </c>
      <c r="C884" s="49"/>
      <c r="D884" s="50">
        <v>2015</v>
      </c>
      <c r="E884" s="34">
        <v>3995755823</v>
      </c>
      <c r="F884" s="34">
        <v>3145534769</v>
      </c>
      <c r="G884" s="34">
        <v>6176865567</v>
      </c>
      <c r="H884" s="34">
        <v>251398291</v>
      </c>
      <c r="I884" s="52">
        <f t="shared" si="49"/>
        <v>13569554450</v>
      </c>
      <c r="J884" s="51">
        <v>0</v>
      </c>
      <c r="K884" s="53">
        <f t="shared" si="48"/>
        <v>13569554450</v>
      </c>
      <c r="L884" s="34">
        <v>0</v>
      </c>
      <c r="M884" s="63"/>
      <c r="O884" s="35" t="str">
        <f>IF([1]totrevprm!O885="","",[1]totrevprm!O885)</f>
        <v/>
      </c>
      <c r="P884" s="32">
        <v>515459974.48636079</v>
      </c>
      <c r="Q884" s="32">
        <v>284990713.92119402</v>
      </c>
      <c r="V884" s="35"/>
      <c r="W884" s="55"/>
      <c r="X884" s="55"/>
      <c r="Y884" s="55"/>
      <c r="Z884" s="55"/>
    </row>
    <row r="885" spans="1:26">
      <c r="A885" s="47" t="s">
        <v>45</v>
      </c>
      <c r="B885" s="48" t="s">
        <v>192</v>
      </c>
      <c r="C885" s="49"/>
      <c r="D885" s="50">
        <v>2016</v>
      </c>
      <c r="E885" s="34">
        <v>4381411573</v>
      </c>
      <c r="F885" s="34">
        <v>3788658325</v>
      </c>
      <c r="G885" s="34">
        <v>6290892708</v>
      </c>
      <c r="H885" s="34">
        <v>278250584</v>
      </c>
      <c r="I885" s="52">
        <f t="shared" si="49"/>
        <v>14739213190</v>
      </c>
      <c r="J885" s="51">
        <v>0</v>
      </c>
      <c r="K885" s="53">
        <f t="shared" si="48"/>
        <v>14739213190</v>
      </c>
      <c r="L885" s="34">
        <v>0</v>
      </c>
      <c r="M885" s="63"/>
      <c r="O885" s="35" t="str">
        <f>IF([1]totrevprm!O886="","",[1]totrevprm!O886)</f>
        <v/>
      </c>
      <c r="P885" s="32">
        <v>545510475.9136529</v>
      </c>
      <c r="Q885" s="32">
        <v>304680599.30834591</v>
      </c>
      <c r="V885" s="35"/>
      <c r="W885" s="55"/>
      <c r="X885" s="55"/>
      <c r="Y885" s="55"/>
      <c r="Z885" s="55"/>
    </row>
    <row r="886" spans="1:26">
      <c r="A886" s="47" t="s">
        <v>45</v>
      </c>
      <c r="B886" s="48" t="s">
        <v>192</v>
      </c>
      <c r="C886" s="49"/>
      <c r="D886" s="50">
        <v>2017</v>
      </c>
      <c r="E886" s="34">
        <v>4495024401</v>
      </c>
      <c r="F886" s="34">
        <v>3588322662</v>
      </c>
      <c r="G886" s="34">
        <v>5873299874.8099995</v>
      </c>
      <c r="H886" s="34">
        <v>346438453</v>
      </c>
      <c r="I886" s="52">
        <f t="shared" si="49"/>
        <v>14303085390.809999</v>
      </c>
      <c r="J886" s="51">
        <v>0</v>
      </c>
      <c r="K886" s="53">
        <f t="shared" si="48"/>
        <v>14303085390.809999</v>
      </c>
      <c r="L886" s="34">
        <v>0</v>
      </c>
      <c r="M886" s="63"/>
      <c r="O886" s="35" t="str">
        <f>IF([1]totrevprm!O887="","",[1]totrevprm!O887)</f>
        <v/>
      </c>
      <c r="P886" s="32">
        <v>578310745.43021274</v>
      </c>
      <c r="Q886" s="32">
        <v>294000758.6396063</v>
      </c>
      <c r="V886" s="35"/>
      <c r="W886" s="55"/>
      <c r="X886" s="55"/>
      <c r="Y886" s="55"/>
      <c r="Z886" s="55"/>
    </row>
    <row r="887" spans="1:26">
      <c r="A887" s="47" t="s">
        <v>45</v>
      </c>
      <c r="B887" s="48" t="s">
        <v>192</v>
      </c>
      <c r="C887" s="49"/>
      <c r="D887" s="50">
        <v>2018</v>
      </c>
      <c r="E887" s="34">
        <v>4546520313</v>
      </c>
      <c r="F887" s="34">
        <v>4298044147</v>
      </c>
      <c r="G887" s="34">
        <v>6246186136.6900005</v>
      </c>
      <c r="H887" s="34">
        <v>452859183</v>
      </c>
      <c r="I887" s="52">
        <f t="shared" si="49"/>
        <v>15543609779.690001</v>
      </c>
      <c r="J887" s="51">
        <v>0</v>
      </c>
      <c r="K887" s="53">
        <f t="shared" si="48"/>
        <v>15543609779.690001</v>
      </c>
      <c r="L887" s="57">
        <v>0</v>
      </c>
      <c r="M887" s="63"/>
      <c r="O887" s="35" t="str">
        <f>IF([1]totrevprm!O888="","",[1]totrevprm!O888)</f>
        <v/>
      </c>
      <c r="P887" s="32">
        <v>584246404.35331106</v>
      </c>
      <c r="Q887" s="32">
        <v>268550313.33889842</v>
      </c>
      <c r="V887" s="35"/>
      <c r="W887" s="55"/>
      <c r="X887" s="55"/>
      <c r="Y887" s="55"/>
      <c r="Z887" s="55"/>
    </row>
    <row r="888" spans="1:26">
      <c r="A888" s="47" t="s">
        <v>45</v>
      </c>
      <c r="B888" s="48" t="s">
        <v>192</v>
      </c>
      <c r="C888" s="49"/>
      <c r="D888" s="50">
        <v>2019</v>
      </c>
      <c r="E888" s="34">
        <v>4660655395</v>
      </c>
      <c r="F888" s="34">
        <v>4339648390</v>
      </c>
      <c r="G888" s="34">
        <v>6414016915.2448006</v>
      </c>
      <c r="H888" s="34">
        <v>807277258</v>
      </c>
      <c r="I888" s="52">
        <f t="shared" si="49"/>
        <v>16221597958.244801</v>
      </c>
      <c r="J888" s="51">
        <v>0</v>
      </c>
      <c r="K888" s="53">
        <f t="shared" si="48"/>
        <v>16221597958.244801</v>
      </c>
      <c r="L888" s="57">
        <v>0</v>
      </c>
      <c r="M888" s="63"/>
      <c r="O888" s="35" t="str">
        <f>IF([1]totrevprm!O889="","",[1]totrevprm!O889)</f>
        <v/>
      </c>
      <c r="P888" s="32">
        <v>608229331.55804074</v>
      </c>
      <c r="Q888" s="32">
        <v>303334008.42397112</v>
      </c>
      <c r="V888" s="35"/>
      <c r="W888" s="55"/>
      <c r="X888" s="55"/>
      <c r="Y888" s="55"/>
      <c r="Z888" s="55"/>
    </row>
    <row r="889" spans="1:26">
      <c r="A889" s="47" t="s">
        <v>45</v>
      </c>
      <c r="B889" s="48" t="s">
        <v>192</v>
      </c>
      <c r="C889" s="49"/>
      <c r="D889" s="50">
        <v>2020</v>
      </c>
      <c r="E889" s="34">
        <v>4723069163</v>
      </c>
      <c r="F889" s="34">
        <v>4167676045</v>
      </c>
      <c r="G889" s="34">
        <v>7722049186</v>
      </c>
      <c r="H889" s="34">
        <v>814216654</v>
      </c>
      <c r="I889" s="52">
        <f t="shared" si="49"/>
        <v>17427011048</v>
      </c>
      <c r="J889" s="51">
        <v>0</v>
      </c>
      <c r="K889" s="53">
        <f t="shared" si="48"/>
        <v>17427011048</v>
      </c>
      <c r="L889" s="57">
        <v>0</v>
      </c>
      <c r="M889" s="63" t="s">
        <v>163</v>
      </c>
      <c r="N889" t="s">
        <v>101</v>
      </c>
      <c r="O889" s="35" t="str">
        <f>IF([1]totrevprm!O890="","",[1]totrevprm!O890)</f>
        <v>Yes</v>
      </c>
      <c r="P889" s="32">
        <v>605342539</v>
      </c>
      <c r="Q889" s="32">
        <v>304149670</v>
      </c>
      <c r="V889" s="35"/>
      <c r="W889" s="55"/>
      <c r="X889" s="55"/>
      <c r="Y889" s="55"/>
      <c r="Z889" s="55"/>
    </row>
    <row r="890" spans="1:26">
      <c r="A890" s="47" t="s">
        <v>45</v>
      </c>
      <c r="B890" s="48" t="s">
        <v>192</v>
      </c>
      <c r="C890" s="49"/>
      <c r="D890" s="50">
        <v>2021</v>
      </c>
      <c r="E890" s="34">
        <v>4886855701</v>
      </c>
      <c r="F890" s="34">
        <v>4937502047</v>
      </c>
      <c r="G890" s="34">
        <v>7696854177.0200005</v>
      </c>
      <c r="H890" s="34">
        <v>732957054</v>
      </c>
      <c r="I890" s="52">
        <f t="shared" si="49"/>
        <v>18254168979.02</v>
      </c>
      <c r="J890" s="51">
        <v>0</v>
      </c>
      <c r="K890" s="53">
        <f t="shared" si="48"/>
        <v>18254168979.02</v>
      </c>
      <c r="L890" s="57">
        <v>0</v>
      </c>
      <c r="M890" s="63" t="s">
        <v>132</v>
      </c>
      <c r="N890" t="s">
        <v>101</v>
      </c>
      <c r="O890" s="35"/>
      <c r="P890" s="32">
        <v>585002664.77999997</v>
      </c>
      <c r="Q890" s="32">
        <v>316786620</v>
      </c>
      <c r="V890" s="35"/>
      <c r="W890" s="55"/>
      <c r="X890" s="55"/>
      <c r="Y890" s="55"/>
      <c r="Z890" s="55"/>
    </row>
    <row r="891" spans="1:26">
      <c r="A891" s="47" t="s">
        <v>45</v>
      </c>
      <c r="B891" s="48" t="s">
        <v>192</v>
      </c>
      <c r="C891" s="49"/>
      <c r="D891" s="50">
        <v>2022</v>
      </c>
      <c r="E891" s="34">
        <v>5249587328</v>
      </c>
      <c r="F891" s="34">
        <v>5846353778</v>
      </c>
      <c r="G891" s="34">
        <v>7950316105</v>
      </c>
      <c r="H891" s="34">
        <v>776232808</v>
      </c>
      <c r="I891" s="52">
        <f t="shared" si="49"/>
        <v>19822490019</v>
      </c>
      <c r="J891" s="51">
        <v>0</v>
      </c>
      <c r="K891" s="53">
        <f t="shared" si="48"/>
        <v>19822490019</v>
      </c>
      <c r="L891" s="57">
        <v>0</v>
      </c>
      <c r="M891" s="63" t="s">
        <v>132</v>
      </c>
      <c r="O891" s="35" t="str">
        <f>IF([1]totrevprm!O894="","",[1]totrevprm!O894)</f>
        <v/>
      </c>
      <c r="P891" s="57">
        <v>609570556</v>
      </c>
      <c r="Q891" s="57">
        <v>321748746</v>
      </c>
    </row>
    <row r="892" spans="1:26">
      <c r="A892" s="47" t="s">
        <v>45</v>
      </c>
      <c r="B892" s="48" t="s">
        <v>192</v>
      </c>
      <c r="C892" s="49"/>
      <c r="D892" s="50">
        <v>2023</v>
      </c>
      <c r="E892" s="34">
        <v>4817867932</v>
      </c>
      <c r="F892" s="34">
        <v>7050322692.6174002</v>
      </c>
      <c r="G892" s="34">
        <v>8416312275.9499998</v>
      </c>
      <c r="H892" s="34">
        <v>674208631</v>
      </c>
      <c r="I892" s="52">
        <f t="shared" si="49"/>
        <v>20958711531.567402</v>
      </c>
      <c r="J892" s="51">
        <v>0</v>
      </c>
      <c r="K892" s="53">
        <f t="shared" si="48"/>
        <v>20958711531.567402</v>
      </c>
      <c r="L892" s="34">
        <v>0</v>
      </c>
      <c r="M892" s="63" t="s">
        <v>132</v>
      </c>
      <c r="O892" s="35"/>
      <c r="P892" s="57">
        <v>651126604.54229999</v>
      </c>
      <c r="Q892" s="57">
        <v>329941983</v>
      </c>
    </row>
    <row r="893" spans="1:26">
      <c r="A893" s="47"/>
      <c r="B893" s="49"/>
      <c r="C893" s="49"/>
      <c r="E893" s="51"/>
      <c r="F893" s="51"/>
      <c r="G893" s="51"/>
      <c r="H893" s="51"/>
      <c r="I893" s="52"/>
      <c r="K893" s="59"/>
      <c r="L893" s="34"/>
      <c r="M893" s="63"/>
      <c r="O893" s="35"/>
    </row>
    <row r="894" spans="1:26" ht="12.75" customHeight="1">
      <c r="A894" s="71" t="s">
        <v>46</v>
      </c>
      <c r="B894" s="48" t="s">
        <v>198</v>
      </c>
      <c r="C894" s="49" t="s">
        <v>149</v>
      </c>
      <c r="D894" s="50">
        <v>1988</v>
      </c>
      <c r="E894" s="51">
        <v>494160311</v>
      </c>
      <c r="F894" s="51">
        <v>139246409</v>
      </c>
      <c r="G894" s="51">
        <v>537561838</v>
      </c>
      <c r="H894" s="51">
        <v>59908525</v>
      </c>
      <c r="I894" s="52">
        <f t="shared" si="49"/>
        <v>1230877083</v>
      </c>
      <c r="J894" s="51">
        <v>0</v>
      </c>
      <c r="K894" s="53">
        <f>SUM(I894:J894)</f>
        <v>1230877083</v>
      </c>
      <c r="L894" s="34">
        <v>0</v>
      </c>
      <c r="M894" s="63"/>
      <c r="O894" s="35" t="str">
        <f>IF([1]totrevprm!O895="","",[1]totrevprm!O895)</f>
        <v/>
      </c>
    </row>
    <row r="895" spans="1:26">
      <c r="A895" s="71" t="s">
        <v>46</v>
      </c>
      <c r="B895" s="48" t="s">
        <v>198</v>
      </c>
      <c r="C895" s="49" t="s">
        <v>125</v>
      </c>
      <c r="D895" s="50">
        <v>1989</v>
      </c>
      <c r="E895" s="51">
        <v>507841813</v>
      </c>
      <c r="F895" s="51">
        <v>169895828</v>
      </c>
      <c r="G895" s="51">
        <v>576016570</v>
      </c>
      <c r="H895" s="51">
        <v>78357618</v>
      </c>
      <c r="I895" s="52">
        <f t="shared" si="49"/>
        <v>1332111829</v>
      </c>
      <c r="J895" s="51">
        <v>0</v>
      </c>
      <c r="K895" s="53">
        <f t="shared" ref="K895:K929" si="50">SUM(I895:J895)</f>
        <v>1332111829</v>
      </c>
      <c r="L895" s="34">
        <v>0</v>
      </c>
      <c r="M895" s="63"/>
      <c r="O895" s="35" t="str">
        <f>IF([1]totrevprm!O896="","",[1]totrevprm!O896)</f>
        <v/>
      </c>
    </row>
    <row r="896" spans="1:26">
      <c r="A896" s="71" t="s">
        <v>46</v>
      </c>
      <c r="B896" s="48" t="s">
        <v>198</v>
      </c>
      <c r="C896" s="49" t="s">
        <v>125</v>
      </c>
      <c r="D896" s="50">
        <v>1990</v>
      </c>
      <c r="E896" s="51">
        <v>540232035</v>
      </c>
      <c r="F896" s="51">
        <v>210283690.24000001</v>
      </c>
      <c r="G896" s="51">
        <v>603593291</v>
      </c>
      <c r="H896" s="51">
        <v>84560616</v>
      </c>
      <c r="I896" s="52">
        <f t="shared" si="49"/>
        <v>1438669632.24</v>
      </c>
      <c r="J896" s="51">
        <v>0</v>
      </c>
      <c r="K896" s="53">
        <f t="shared" si="50"/>
        <v>1438669632.24</v>
      </c>
      <c r="L896" s="34">
        <v>0</v>
      </c>
      <c r="M896" s="63"/>
      <c r="O896" s="35" t="str">
        <f>IF([1]totrevprm!O897="","",[1]totrevprm!O897)</f>
        <v/>
      </c>
    </row>
    <row r="897" spans="1:26">
      <c r="A897" s="71" t="s">
        <v>46</v>
      </c>
      <c r="B897" s="48" t="s">
        <v>198</v>
      </c>
      <c r="C897" s="49" t="s">
        <v>125</v>
      </c>
      <c r="D897" s="50">
        <v>1991</v>
      </c>
      <c r="E897" s="51">
        <v>553617397</v>
      </c>
      <c r="F897" s="51">
        <v>194700963</v>
      </c>
      <c r="G897" s="51">
        <v>617080734</v>
      </c>
      <c r="H897" s="51">
        <v>72413418</v>
      </c>
      <c r="I897" s="52">
        <f t="shared" si="49"/>
        <v>1437812512</v>
      </c>
      <c r="J897" s="51">
        <v>0</v>
      </c>
      <c r="K897" s="53">
        <f t="shared" si="50"/>
        <v>1437812512</v>
      </c>
      <c r="L897" s="34">
        <v>0</v>
      </c>
      <c r="M897" s="63"/>
      <c r="O897" s="35" t="str">
        <f>IF([1]totrevprm!O898="","",[1]totrevprm!O898)</f>
        <v/>
      </c>
    </row>
    <row r="898" spans="1:26">
      <c r="A898" s="71" t="s">
        <v>46</v>
      </c>
      <c r="B898" s="48" t="s">
        <v>198</v>
      </c>
      <c r="C898" s="49" t="s">
        <v>125</v>
      </c>
      <c r="D898" s="50">
        <v>1992</v>
      </c>
      <c r="E898" s="51">
        <v>590668261</v>
      </c>
      <c r="F898" s="51">
        <v>228391753.16</v>
      </c>
      <c r="G898" s="51">
        <v>658147869</v>
      </c>
      <c r="H898" s="51">
        <v>57756871</v>
      </c>
      <c r="I898" s="52">
        <f t="shared" si="49"/>
        <v>1534964754.1599998</v>
      </c>
      <c r="J898" s="51">
        <v>0</v>
      </c>
      <c r="K898" s="53">
        <f t="shared" si="50"/>
        <v>1534964754.1599998</v>
      </c>
      <c r="L898" s="34">
        <v>0</v>
      </c>
      <c r="M898" s="63"/>
      <c r="O898" s="35" t="str">
        <f>IF([1]totrevprm!O899="","",[1]totrevprm!O899)</f>
        <v/>
      </c>
    </row>
    <row r="899" spans="1:26">
      <c r="A899" s="71" t="s">
        <v>46</v>
      </c>
      <c r="B899" s="48" t="s">
        <v>198</v>
      </c>
      <c r="C899" s="49" t="s">
        <v>125</v>
      </c>
      <c r="D899" s="50">
        <v>1993</v>
      </c>
      <c r="E899" s="51">
        <v>624675929</v>
      </c>
      <c r="F899" s="51">
        <v>201796629</v>
      </c>
      <c r="G899" s="51">
        <v>720034011</v>
      </c>
      <c r="H899" s="51">
        <v>82419318</v>
      </c>
      <c r="I899" s="52">
        <f t="shared" si="49"/>
        <v>1628925887</v>
      </c>
      <c r="J899" s="51">
        <v>0</v>
      </c>
      <c r="K899" s="53">
        <f t="shared" si="50"/>
        <v>1628925887</v>
      </c>
      <c r="L899" s="34">
        <v>0</v>
      </c>
      <c r="M899" s="63"/>
      <c r="O899" s="35" t="str">
        <f>IF([1]totrevprm!O900="","",[1]totrevprm!O900)</f>
        <v/>
      </c>
    </row>
    <row r="900" spans="1:26">
      <c r="A900" s="71" t="s">
        <v>46</v>
      </c>
      <c r="B900" s="48" t="s">
        <v>198</v>
      </c>
      <c r="C900" s="49" t="s">
        <v>125</v>
      </c>
      <c r="D900" s="50">
        <v>1994</v>
      </c>
      <c r="E900" s="51">
        <v>684193956</v>
      </c>
      <c r="F900" s="51">
        <v>259009264</v>
      </c>
      <c r="G900" s="51">
        <v>691777042</v>
      </c>
      <c r="H900" s="51">
        <v>72732935</v>
      </c>
      <c r="I900" s="52">
        <f t="shared" si="49"/>
        <v>1707713197</v>
      </c>
      <c r="J900" s="51">
        <v>0</v>
      </c>
      <c r="K900" s="53">
        <f t="shared" si="50"/>
        <v>1707713197</v>
      </c>
      <c r="L900" s="34">
        <v>0</v>
      </c>
      <c r="M900" s="63"/>
      <c r="O900" s="35" t="str">
        <f>IF([1]totrevprm!O901="","",[1]totrevprm!O901)</f>
        <v/>
      </c>
    </row>
    <row r="901" spans="1:26">
      <c r="A901" s="71" t="s">
        <v>46</v>
      </c>
      <c r="B901" s="48" t="s">
        <v>198</v>
      </c>
      <c r="C901" s="49" t="s">
        <v>125</v>
      </c>
      <c r="D901" s="50">
        <v>1995</v>
      </c>
      <c r="E901" s="51">
        <v>709493426</v>
      </c>
      <c r="F901" s="51">
        <v>243301024</v>
      </c>
      <c r="G901" s="51">
        <v>704786886</v>
      </c>
      <c r="H901" s="51">
        <v>75550966</v>
      </c>
      <c r="I901" s="52">
        <f t="shared" si="49"/>
        <v>1733132302</v>
      </c>
      <c r="J901" s="51">
        <v>0</v>
      </c>
      <c r="K901" s="53">
        <f t="shared" si="50"/>
        <v>1733132302</v>
      </c>
      <c r="L901" s="34">
        <v>0</v>
      </c>
      <c r="M901" s="63"/>
      <c r="O901" s="35" t="str">
        <f>IF([1]totrevprm!O902="","",[1]totrevprm!O902)</f>
        <v/>
      </c>
    </row>
    <row r="902" spans="1:26">
      <c r="A902" s="71" t="s">
        <v>46</v>
      </c>
      <c r="B902" s="48" t="s">
        <v>198</v>
      </c>
      <c r="C902" s="49" t="s">
        <v>125</v>
      </c>
      <c r="D902" s="50">
        <v>1996</v>
      </c>
      <c r="E902" s="51">
        <v>679253235</v>
      </c>
      <c r="F902" s="51">
        <v>238600553</v>
      </c>
      <c r="G902" s="51">
        <v>1146866345</v>
      </c>
      <c r="H902" s="51">
        <v>70332244</v>
      </c>
      <c r="I902" s="52">
        <f t="shared" si="49"/>
        <v>2135052377</v>
      </c>
      <c r="J902" s="51">
        <v>0</v>
      </c>
      <c r="K902" s="53">
        <f t="shared" si="50"/>
        <v>2135052377</v>
      </c>
      <c r="L902" s="34">
        <v>0</v>
      </c>
      <c r="M902" s="63"/>
      <c r="O902" s="35" t="str">
        <f>IF([1]totrevprm!O903="","",[1]totrevprm!O903)</f>
        <v/>
      </c>
    </row>
    <row r="903" spans="1:26">
      <c r="A903" s="71" t="s">
        <v>46</v>
      </c>
      <c r="B903" s="48" t="s">
        <v>198</v>
      </c>
      <c r="C903" s="49" t="s">
        <v>125</v>
      </c>
      <c r="D903" s="50">
        <v>1997</v>
      </c>
      <c r="E903" s="51">
        <v>685764267</v>
      </c>
      <c r="F903" s="51">
        <v>227148652</v>
      </c>
      <c r="G903" s="51">
        <v>1197733300</v>
      </c>
      <c r="H903" s="51">
        <v>80780006</v>
      </c>
      <c r="I903" s="52">
        <f t="shared" si="49"/>
        <v>2191426225</v>
      </c>
      <c r="J903" s="51">
        <v>0</v>
      </c>
      <c r="K903" s="53">
        <f t="shared" si="50"/>
        <v>2191426225</v>
      </c>
      <c r="L903" s="34">
        <v>0</v>
      </c>
      <c r="M903" s="63"/>
      <c r="O903" s="35" t="str">
        <f>IF([1]totrevprm!O904="","",[1]totrevprm!O904)</f>
        <v/>
      </c>
    </row>
    <row r="904" spans="1:26">
      <c r="A904" s="71" t="s">
        <v>46</v>
      </c>
      <c r="B904" s="48" t="s">
        <v>198</v>
      </c>
      <c r="C904" s="49" t="s">
        <v>125</v>
      </c>
      <c r="D904" s="50">
        <v>1998</v>
      </c>
      <c r="E904" s="51">
        <v>717084967</v>
      </c>
      <c r="F904" s="51">
        <v>276999929</v>
      </c>
      <c r="G904" s="51">
        <v>1308400017</v>
      </c>
      <c r="H904" s="51">
        <v>75177676</v>
      </c>
      <c r="I904" s="52">
        <f t="shared" si="49"/>
        <v>2377662589</v>
      </c>
      <c r="J904" s="51">
        <v>0</v>
      </c>
      <c r="K904" s="53">
        <f t="shared" si="50"/>
        <v>2377662589</v>
      </c>
      <c r="L904" s="34">
        <v>0</v>
      </c>
      <c r="M904" s="63"/>
      <c r="O904" s="35" t="str">
        <f>IF([1]totrevprm!O905="","",[1]totrevprm!O905)</f>
        <v/>
      </c>
    </row>
    <row r="905" spans="1:26">
      <c r="A905" s="71" t="s">
        <v>46</v>
      </c>
      <c r="B905" s="48" t="s">
        <v>198</v>
      </c>
      <c r="C905" s="49" t="s">
        <v>199</v>
      </c>
      <c r="D905" s="50">
        <v>1999</v>
      </c>
      <c r="E905" s="51">
        <v>700222456</v>
      </c>
      <c r="F905" s="51">
        <v>467201248</v>
      </c>
      <c r="G905" s="51">
        <v>1491243860</v>
      </c>
      <c r="H905" s="51">
        <v>22795978</v>
      </c>
      <c r="I905" s="52">
        <f t="shared" si="49"/>
        <v>2681463542</v>
      </c>
      <c r="J905" s="51">
        <v>0</v>
      </c>
      <c r="K905" s="53">
        <f t="shared" si="50"/>
        <v>2681463542</v>
      </c>
      <c r="L905" s="34">
        <v>9174563</v>
      </c>
      <c r="M905" s="63" t="s">
        <v>129</v>
      </c>
      <c r="N905" t="s">
        <v>101</v>
      </c>
      <c r="O905" s="35" t="str">
        <f>IF([1]totrevprm!O906="","",[1]totrevprm!O906)</f>
        <v/>
      </c>
    </row>
    <row r="906" spans="1:26">
      <c r="A906" s="71" t="s">
        <v>46</v>
      </c>
      <c r="B906" s="48" t="s">
        <v>198</v>
      </c>
      <c r="C906" s="49" t="s">
        <v>125</v>
      </c>
      <c r="D906" s="50">
        <v>2000</v>
      </c>
      <c r="E906" s="51">
        <v>728558722</v>
      </c>
      <c r="F906" s="51">
        <v>551858802</v>
      </c>
      <c r="G906" s="51">
        <v>1689058813</v>
      </c>
      <c r="H906" s="51">
        <v>32855534</v>
      </c>
      <c r="I906" s="52">
        <f t="shared" si="49"/>
        <v>3002331871</v>
      </c>
      <c r="J906" s="51">
        <v>0</v>
      </c>
      <c r="K906" s="53">
        <f t="shared" si="50"/>
        <v>3002331871</v>
      </c>
      <c r="L906" s="34">
        <v>14578021</v>
      </c>
      <c r="M906" s="63" t="s">
        <v>129</v>
      </c>
      <c r="N906" t="s">
        <v>101</v>
      </c>
      <c r="O906" s="35" t="str">
        <f>IF([1]totrevprm!O907="","",[1]totrevprm!O907)</f>
        <v/>
      </c>
      <c r="V906" s="35" t="s">
        <v>198</v>
      </c>
      <c r="W906" s="55">
        <v>3286659</v>
      </c>
      <c r="X906" s="55">
        <v>12535013</v>
      </c>
      <c r="Y906" s="55">
        <v>6889790</v>
      </c>
      <c r="Z906" s="55">
        <v>0</v>
      </c>
    </row>
    <row r="907" spans="1:26">
      <c r="A907" s="71" t="s">
        <v>46</v>
      </c>
      <c r="B907" s="48" t="s">
        <v>198</v>
      </c>
      <c r="C907" s="49" t="s">
        <v>125</v>
      </c>
      <c r="D907" s="50">
        <v>2001</v>
      </c>
      <c r="E907" s="51">
        <v>766056989</v>
      </c>
      <c r="F907" s="51">
        <v>711026830</v>
      </c>
      <c r="G907" s="51">
        <v>1551481021</v>
      </c>
      <c r="H907" s="51">
        <v>19580221</v>
      </c>
      <c r="I907" s="52">
        <f t="shared" si="49"/>
        <v>3048145061</v>
      </c>
      <c r="J907" s="51">
        <v>0</v>
      </c>
      <c r="K907" s="53">
        <f t="shared" si="50"/>
        <v>3048145061</v>
      </c>
      <c r="L907" s="32">
        <v>9883950</v>
      </c>
      <c r="M907" s="63" t="s">
        <v>129</v>
      </c>
      <c r="N907" t="s">
        <v>101</v>
      </c>
      <c r="O907" s="35" t="str">
        <f>IF([1]totrevprm!O908="","",[1]totrevprm!O908)</f>
        <v/>
      </c>
      <c r="V907" s="35"/>
      <c r="W907" s="55"/>
      <c r="X907" s="55"/>
      <c r="Y907" s="55"/>
      <c r="Z907" s="55"/>
    </row>
    <row r="908" spans="1:26">
      <c r="A908" s="71" t="s">
        <v>46</v>
      </c>
      <c r="B908" s="48" t="s">
        <v>198</v>
      </c>
      <c r="C908" s="49" t="s">
        <v>125</v>
      </c>
      <c r="D908" s="50">
        <v>2002</v>
      </c>
      <c r="E908" s="51">
        <v>821627437</v>
      </c>
      <c r="F908" s="51">
        <v>935221183</v>
      </c>
      <c r="G908" s="51">
        <v>1642284308</v>
      </c>
      <c r="H908" s="51">
        <v>12123739</v>
      </c>
      <c r="I908" s="52">
        <f t="shared" si="49"/>
        <v>3411256667</v>
      </c>
      <c r="J908" s="51">
        <v>0</v>
      </c>
      <c r="K908" s="53">
        <f t="shared" si="50"/>
        <v>3411256667</v>
      </c>
      <c r="L908" s="32">
        <v>10346312</v>
      </c>
      <c r="M908" s="63" t="s">
        <v>129</v>
      </c>
      <c r="N908" t="s">
        <v>101</v>
      </c>
      <c r="O908" s="35" t="str">
        <f>IF([1]totrevprm!O909="","",[1]totrevprm!O909)</f>
        <v/>
      </c>
      <c r="V908" s="35"/>
      <c r="W908" s="55"/>
      <c r="X908" s="55"/>
      <c r="Y908" s="55"/>
      <c r="Z908" s="55"/>
    </row>
    <row r="909" spans="1:26">
      <c r="A909" s="71" t="s">
        <v>46</v>
      </c>
      <c r="B909" s="48" t="s">
        <v>198</v>
      </c>
      <c r="C909" s="49" t="s">
        <v>125</v>
      </c>
      <c r="D909" s="50">
        <v>2003</v>
      </c>
      <c r="E909" s="56">
        <v>832258477</v>
      </c>
      <c r="F909" s="56">
        <v>848668057</v>
      </c>
      <c r="G909" s="56">
        <v>1798892605</v>
      </c>
      <c r="H909" s="56">
        <v>30461039</v>
      </c>
      <c r="I909" s="52">
        <f t="shared" si="49"/>
        <v>3510280178</v>
      </c>
      <c r="J909" s="51">
        <v>0</v>
      </c>
      <c r="K909" s="53">
        <f t="shared" si="50"/>
        <v>3510280178</v>
      </c>
      <c r="L909" s="32">
        <v>17292726</v>
      </c>
      <c r="M909" s="63" t="s">
        <v>129</v>
      </c>
      <c r="N909" t="s">
        <v>101</v>
      </c>
      <c r="O909" s="35" t="str">
        <f>IF([1]totrevprm!O910="","",[1]totrevprm!O910)</f>
        <v/>
      </c>
      <c r="V909" s="35"/>
      <c r="W909" s="55"/>
      <c r="X909" s="55"/>
      <c r="Y909" s="55"/>
      <c r="Z909" s="55"/>
    </row>
    <row r="910" spans="1:26">
      <c r="A910" s="71" t="s">
        <v>46</v>
      </c>
      <c r="B910" s="48" t="s">
        <v>198</v>
      </c>
      <c r="C910" s="49" t="s">
        <v>125</v>
      </c>
      <c r="D910" s="50">
        <v>2004</v>
      </c>
      <c r="E910" s="56">
        <v>878895716</v>
      </c>
      <c r="F910" s="56">
        <v>783998043</v>
      </c>
      <c r="G910" s="56">
        <v>1954734991</v>
      </c>
      <c r="H910" s="56">
        <v>29695704</v>
      </c>
      <c r="I910" s="52">
        <f t="shared" si="49"/>
        <v>3647324454</v>
      </c>
      <c r="J910" s="51">
        <v>0</v>
      </c>
      <c r="K910" s="53">
        <f t="shared" si="50"/>
        <v>3647324454</v>
      </c>
      <c r="L910" s="32">
        <v>27409883</v>
      </c>
      <c r="M910" s="63" t="s">
        <v>129</v>
      </c>
      <c r="N910" t="s">
        <v>101</v>
      </c>
      <c r="O910" s="35" t="str">
        <f>IF([1]totrevprm!O911="","",[1]totrevprm!O911)</f>
        <v/>
      </c>
      <c r="V910" s="35"/>
      <c r="W910" s="55"/>
      <c r="X910" s="55"/>
      <c r="Y910" s="55"/>
      <c r="Z910" s="55"/>
    </row>
    <row r="911" spans="1:26">
      <c r="A911" s="71" t="s">
        <v>46</v>
      </c>
      <c r="B911" s="48" t="s">
        <v>198</v>
      </c>
      <c r="C911" s="49"/>
      <c r="D911" s="50">
        <v>2005</v>
      </c>
      <c r="E911" s="56">
        <v>843105341</v>
      </c>
      <c r="F911" s="56">
        <v>720107437</v>
      </c>
      <c r="G911" s="56">
        <v>2055542218</v>
      </c>
      <c r="H911" s="56">
        <v>29358605</v>
      </c>
      <c r="I911" s="52">
        <f t="shared" si="49"/>
        <v>3648113601</v>
      </c>
      <c r="J911" s="51">
        <v>0</v>
      </c>
      <c r="K911" s="53">
        <f t="shared" si="50"/>
        <v>3648113601</v>
      </c>
      <c r="L911" s="32">
        <v>18809558</v>
      </c>
      <c r="M911" s="63" t="s">
        <v>129</v>
      </c>
      <c r="N911" t="s">
        <v>101</v>
      </c>
      <c r="O911" s="35" t="str">
        <f>IF([1]totrevprm!O912="","",[1]totrevprm!O912)</f>
        <v/>
      </c>
      <c r="V911" s="35"/>
      <c r="W911" s="55"/>
      <c r="X911" s="55"/>
      <c r="Y911" s="55"/>
      <c r="Z911" s="55"/>
    </row>
    <row r="912" spans="1:26">
      <c r="A912" s="71" t="s">
        <v>46</v>
      </c>
      <c r="B912" s="48" t="s">
        <v>198</v>
      </c>
      <c r="C912" s="49"/>
      <c r="D912" s="50">
        <v>2006</v>
      </c>
      <c r="E912" s="34">
        <v>871708070</v>
      </c>
      <c r="F912" s="34">
        <v>816857580</v>
      </c>
      <c r="G912" s="34">
        <v>2266617493</v>
      </c>
      <c r="H912" s="34">
        <v>16758849</v>
      </c>
      <c r="I912" s="52">
        <f t="shared" si="49"/>
        <v>3971941992</v>
      </c>
      <c r="J912" s="51">
        <v>0</v>
      </c>
      <c r="K912" s="53">
        <f t="shared" si="50"/>
        <v>3971941992</v>
      </c>
      <c r="L912" s="32">
        <v>11129153</v>
      </c>
      <c r="M912" s="63" t="s">
        <v>129</v>
      </c>
      <c r="N912" t="s">
        <v>101</v>
      </c>
      <c r="O912" s="35" t="str">
        <f>IF([1]totrevprm!O913="","",[1]totrevprm!O913)</f>
        <v/>
      </c>
      <c r="V912" s="35"/>
      <c r="W912" s="55"/>
      <c r="X912" s="55"/>
      <c r="Y912" s="55"/>
      <c r="Z912" s="55"/>
    </row>
    <row r="913" spans="1:26">
      <c r="A913" s="71" t="s">
        <v>46</v>
      </c>
      <c r="B913" s="48" t="s">
        <v>198</v>
      </c>
      <c r="C913" s="49"/>
      <c r="D913" s="50">
        <v>2007</v>
      </c>
      <c r="E913" s="34">
        <v>900744584</v>
      </c>
      <c r="F913" s="34">
        <v>768621684</v>
      </c>
      <c r="G913" s="34">
        <v>2608752757</v>
      </c>
      <c r="H913" s="34">
        <v>23359188</v>
      </c>
      <c r="I913" s="52">
        <f t="shared" si="49"/>
        <v>4301478213</v>
      </c>
      <c r="J913" s="51">
        <v>0</v>
      </c>
      <c r="K913" s="53">
        <f t="shared" si="50"/>
        <v>4301478213</v>
      </c>
      <c r="L913" s="32">
        <v>7616222</v>
      </c>
      <c r="M913" s="63" t="s">
        <v>129</v>
      </c>
      <c r="N913" t="s">
        <v>101</v>
      </c>
      <c r="O913" s="35" t="str">
        <f>IF([1]totrevprm!O914="","",[1]totrevprm!O914)</f>
        <v/>
      </c>
      <c r="V913" s="35"/>
      <c r="W913" s="55"/>
      <c r="X913" s="55"/>
      <c r="Y913" s="55"/>
      <c r="Z913" s="55"/>
    </row>
    <row r="914" spans="1:26">
      <c r="A914" s="71" t="s">
        <v>46</v>
      </c>
      <c r="B914" s="48" t="s">
        <v>198</v>
      </c>
      <c r="C914" s="49"/>
      <c r="D914" s="50">
        <v>2008</v>
      </c>
      <c r="E914" s="34">
        <v>977126800</v>
      </c>
      <c r="F914" s="34">
        <v>1042067117</v>
      </c>
      <c r="G914" s="34">
        <v>2378353175</v>
      </c>
      <c r="H914" s="34">
        <v>16162811</v>
      </c>
      <c r="I914" s="52">
        <f t="shared" si="49"/>
        <v>4413709903</v>
      </c>
      <c r="J914" s="51">
        <v>0</v>
      </c>
      <c r="K914" s="53">
        <f t="shared" si="50"/>
        <v>4413709903</v>
      </c>
      <c r="L914" s="32">
        <v>15218500</v>
      </c>
      <c r="M914" s="63" t="s">
        <v>129</v>
      </c>
      <c r="N914" t="s">
        <v>101</v>
      </c>
      <c r="O914" s="35" t="str">
        <f>IF([1]totrevprm!O915="","",[1]totrevprm!O915)</f>
        <v/>
      </c>
      <c r="V914" s="35"/>
      <c r="W914" s="55"/>
      <c r="X914" s="55"/>
      <c r="Y914" s="55"/>
      <c r="Z914" s="55"/>
    </row>
    <row r="915" spans="1:26">
      <c r="A915" s="71" t="s">
        <v>46</v>
      </c>
      <c r="B915" s="48" t="s">
        <v>198</v>
      </c>
      <c r="C915" s="49"/>
      <c r="D915" s="50">
        <v>2009</v>
      </c>
      <c r="E915" s="34">
        <v>1075876880</v>
      </c>
      <c r="F915" s="34">
        <v>970426265</v>
      </c>
      <c r="G915" s="34">
        <v>2725964489</v>
      </c>
      <c r="H915" s="34">
        <v>34124962</v>
      </c>
      <c r="I915" s="52">
        <f t="shared" si="49"/>
        <v>4806392596</v>
      </c>
      <c r="J915" s="51">
        <v>0</v>
      </c>
      <c r="K915" s="53">
        <f t="shared" si="50"/>
        <v>4806392596</v>
      </c>
      <c r="L915" s="32">
        <v>19947823</v>
      </c>
      <c r="M915" s="63" t="s">
        <v>129</v>
      </c>
      <c r="N915" t="s">
        <v>101</v>
      </c>
      <c r="O915" s="35" t="str">
        <f>IF([1]totrevprm!O916="","",[1]totrevprm!O916)</f>
        <v/>
      </c>
      <c r="V915" s="35"/>
      <c r="W915" s="55"/>
      <c r="X915" s="55"/>
      <c r="Y915" s="55"/>
      <c r="Z915" s="55"/>
    </row>
    <row r="916" spans="1:26">
      <c r="A916" s="71" t="s">
        <v>46</v>
      </c>
      <c r="B916" s="48" t="s">
        <v>198</v>
      </c>
      <c r="C916" s="49"/>
      <c r="D916" s="50">
        <v>2010</v>
      </c>
      <c r="E916" s="34">
        <v>1046595624</v>
      </c>
      <c r="F916" s="34">
        <v>851655369</v>
      </c>
      <c r="G916" s="34">
        <v>2629420239</v>
      </c>
      <c r="H916" s="34">
        <v>25094358</v>
      </c>
      <c r="I916" s="52">
        <f t="shared" si="49"/>
        <v>4552765590</v>
      </c>
      <c r="J916" s="51">
        <v>0</v>
      </c>
      <c r="K916" s="53">
        <f t="shared" si="50"/>
        <v>4552765590</v>
      </c>
      <c r="L916" s="32">
        <v>2489207</v>
      </c>
      <c r="M916" s="63" t="s">
        <v>129</v>
      </c>
      <c r="N916" t="s">
        <v>101</v>
      </c>
      <c r="O916" s="35" t="str">
        <f>IF([1]totrevprm!O917="","",[1]totrevprm!O917)</f>
        <v/>
      </c>
      <c r="V916" s="35"/>
      <c r="W916" s="55"/>
      <c r="X916" s="55"/>
      <c r="Y916" s="55"/>
      <c r="Z916" s="55"/>
    </row>
    <row r="917" spans="1:26">
      <c r="A917" s="71" t="s">
        <v>46</v>
      </c>
      <c r="B917" s="48" t="s">
        <v>198</v>
      </c>
      <c r="C917" s="49"/>
      <c r="D917" s="50">
        <v>2011</v>
      </c>
      <c r="E917" s="34">
        <v>1102883385</v>
      </c>
      <c r="F917" s="34">
        <v>949125514</v>
      </c>
      <c r="G917" s="34">
        <v>2506972914</v>
      </c>
      <c r="H917" s="34">
        <v>29818626</v>
      </c>
      <c r="I917" s="52">
        <f t="shared" si="49"/>
        <v>4588800439</v>
      </c>
      <c r="J917" s="51">
        <v>0</v>
      </c>
      <c r="K917" s="53">
        <f t="shared" si="50"/>
        <v>4588800439</v>
      </c>
      <c r="L917" s="32">
        <v>757029</v>
      </c>
      <c r="M917" s="63" t="s">
        <v>129</v>
      </c>
      <c r="N917" t="s">
        <v>101</v>
      </c>
      <c r="O917" s="35" t="str">
        <f>IF([1]totrevprm!O918="","",[1]totrevprm!O918)</f>
        <v/>
      </c>
      <c r="V917" s="35"/>
      <c r="W917" s="55"/>
      <c r="X917" s="55"/>
      <c r="Y917" s="55"/>
      <c r="Z917" s="55"/>
    </row>
    <row r="918" spans="1:26">
      <c r="A918" s="71" t="s">
        <v>46</v>
      </c>
      <c r="B918" s="48" t="s">
        <v>198</v>
      </c>
      <c r="C918" s="49"/>
      <c r="D918" s="50">
        <v>2012</v>
      </c>
      <c r="E918" s="34">
        <v>1136196014</v>
      </c>
      <c r="F918" s="34">
        <v>955395782</v>
      </c>
      <c r="G918" s="34">
        <v>2555189534</v>
      </c>
      <c r="H918" s="34">
        <v>30682921</v>
      </c>
      <c r="I918" s="52">
        <f t="shared" si="49"/>
        <v>4677464251</v>
      </c>
      <c r="J918" s="51">
        <v>0</v>
      </c>
      <c r="K918" s="53">
        <f t="shared" si="50"/>
        <v>4677464251</v>
      </c>
      <c r="L918" s="32">
        <v>941400</v>
      </c>
      <c r="M918" s="63" t="s">
        <v>129</v>
      </c>
      <c r="N918" t="s">
        <v>101</v>
      </c>
      <c r="O918" s="35" t="str">
        <f>IF([1]totrevprm!O919="","",[1]totrevprm!O919)</f>
        <v/>
      </c>
      <c r="V918" s="35"/>
      <c r="W918" s="55"/>
      <c r="X918" s="55"/>
      <c r="Y918" s="55"/>
      <c r="Z918" s="55"/>
    </row>
    <row r="919" spans="1:26">
      <c r="A919" s="71" t="s">
        <v>46</v>
      </c>
      <c r="B919" s="48" t="s">
        <v>198</v>
      </c>
      <c r="C919" s="49"/>
      <c r="D919" s="50">
        <v>2013</v>
      </c>
      <c r="E919" s="34">
        <v>1162331712</v>
      </c>
      <c r="F919" s="34">
        <v>1012429718</v>
      </c>
      <c r="G919" s="34">
        <v>2711111873</v>
      </c>
      <c r="H919" s="34">
        <v>63673594</v>
      </c>
      <c r="I919" s="52">
        <f t="shared" si="49"/>
        <v>4949546897</v>
      </c>
      <c r="J919" s="51">
        <v>0</v>
      </c>
      <c r="K919" s="53">
        <f t="shared" si="50"/>
        <v>4949546897</v>
      </c>
      <c r="L919" s="32">
        <v>481812</v>
      </c>
      <c r="M919" s="63" t="s">
        <v>129</v>
      </c>
      <c r="N919" t="s">
        <v>101</v>
      </c>
      <c r="O919" s="35" t="str">
        <f>IF([1]totrevprm!O920="","",[1]totrevprm!O920)</f>
        <v/>
      </c>
      <c r="V919" s="35"/>
      <c r="W919" s="55"/>
      <c r="X919" s="55"/>
      <c r="Y919" s="55"/>
      <c r="Z919" s="55"/>
    </row>
    <row r="920" spans="1:26">
      <c r="A920" s="71" t="s">
        <v>46</v>
      </c>
      <c r="B920" s="48" t="s">
        <v>198</v>
      </c>
      <c r="C920" s="49"/>
      <c r="D920" s="50">
        <v>2014</v>
      </c>
      <c r="E920" s="34">
        <v>1182573832</v>
      </c>
      <c r="F920" s="34">
        <v>1098734107</v>
      </c>
      <c r="G920" s="34">
        <v>2710125131</v>
      </c>
      <c r="H920" s="34">
        <v>17298773</v>
      </c>
      <c r="I920" s="52">
        <f t="shared" si="49"/>
        <v>5008731843</v>
      </c>
      <c r="J920" s="51">
        <v>0</v>
      </c>
      <c r="K920" s="53">
        <f t="shared" si="50"/>
        <v>5008731843</v>
      </c>
      <c r="L920" s="34">
        <v>47216346</v>
      </c>
      <c r="M920" s="63" t="s">
        <v>129</v>
      </c>
      <c r="N920" t="s">
        <v>101</v>
      </c>
      <c r="O920" s="35" t="str">
        <f>IF([1]totrevprm!O921="","",[1]totrevprm!O921)</f>
        <v/>
      </c>
      <c r="V920" s="35"/>
      <c r="W920" s="55"/>
      <c r="X920" s="55"/>
      <c r="Y920" s="55"/>
      <c r="Z920" s="55"/>
    </row>
    <row r="921" spans="1:26">
      <c r="A921" s="71" t="s">
        <v>46</v>
      </c>
      <c r="B921" s="48" t="s">
        <v>198</v>
      </c>
      <c r="C921" s="49"/>
      <c r="D921" s="50">
        <v>2015</v>
      </c>
      <c r="E921" s="34">
        <v>1192119346</v>
      </c>
      <c r="F921" s="34">
        <v>1183584489</v>
      </c>
      <c r="G921" s="34">
        <v>2514474358</v>
      </c>
      <c r="H921" s="34">
        <v>17143291</v>
      </c>
      <c r="I921" s="52">
        <f t="shared" si="49"/>
        <v>4907321484</v>
      </c>
      <c r="J921" s="51">
        <v>0</v>
      </c>
      <c r="K921" s="53">
        <f t="shared" si="50"/>
        <v>4907321484</v>
      </c>
      <c r="L921" s="34">
        <v>27277455</v>
      </c>
      <c r="M921" s="63" t="s">
        <v>129</v>
      </c>
      <c r="N921" t="s">
        <v>101</v>
      </c>
      <c r="O921" s="35" t="str">
        <f>IF([1]totrevprm!O922="","",[1]totrevprm!O922)</f>
        <v/>
      </c>
      <c r="P921" s="32">
        <v>191358164.99837083</v>
      </c>
      <c r="Q921" s="32">
        <v>62415713.369999997</v>
      </c>
      <c r="V921" s="35"/>
      <c r="W921" s="55"/>
      <c r="X921" s="55"/>
      <c r="Y921" s="55"/>
      <c r="Z921" s="55"/>
    </row>
    <row r="922" spans="1:26">
      <c r="A922" s="71" t="s">
        <v>46</v>
      </c>
      <c r="B922" s="48" t="s">
        <v>198</v>
      </c>
      <c r="C922" s="49"/>
      <c r="D922" s="50">
        <v>2016</v>
      </c>
      <c r="E922" s="34">
        <v>1240812243</v>
      </c>
      <c r="F922" s="34">
        <v>1179851950</v>
      </c>
      <c r="G922" s="34">
        <v>2516772991</v>
      </c>
      <c r="H922" s="34">
        <v>24824279</v>
      </c>
      <c r="I922" s="52">
        <f t="shared" si="49"/>
        <v>4962261463</v>
      </c>
      <c r="J922" s="51">
        <v>0</v>
      </c>
      <c r="K922" s="53">
        <f t="shared" si="50"/>
        <v>4962261463</v>
      </c>
      <c r="L922" s="34">
        <v>17304043</v>
      </c>
      <c r="M922" s="63" t="s">
        <v>129</v>
      </c>
      <c r="N922" t="s">
        <v>101</v>
      </c>
      <c r="O922" s="35" t="str">
        <f>IF([1]totrevprm!O923="","",[1]totrevprm!O923)</f>
        <v/>
      </c>
      <c r="P922" s="32">
        <v>188854799.59234926</v>
      </c>
      <c r="Q922" s="32">
        <v>64240899.439999998</v>
      </c>
      <c r="V922" s="35"/>
      <c r="W922" s="55"/>
      <c r="X922" s="55"/>
      <c r="Y922" s="55"/>
      <c r="Z922" s="55"/>
    </row>
    <row r="923" spans="1:26">
      <c r="A923" s="71" t="s">
        <v>46</v>
      </c>
      <c r="B923" s="48" t="s">
        <v>198</v>
      </c>
      <c r="C923" s="49"/>
      <c r="D923" s="50">
        <v>2017</v>
      </c>
      <c r="E923" s="34">
        <v>1264287680</v>
      </c>
      <c r="F923" s="34">
        <v>1139859260</v>
      </c>
      <c r="G923" s="34">
        <v>2529044911</v>
      </c>
      <c r="H923" s="34">
        <v>20842640</v>
      </c>
      <c r="I923" s="52">
        <f t="shared" si="49"/>
        <v>4954034491</v>
      </c>
      <c r="J923" s="51">
        <v>0</v>
      </c>
      <c r="K923" s="53">
        <f t="shared" si="50"/>
        <v>4954034491</v>
      </c>
      <c r="L923" s="57">
        <v>13376218</v>
      </c>
      <c r="M923" s="63" t="s">
        <v>129</v>
      </c>
      <c r="N923" t="s">
        <v>101</v>
      </c>
      <c r="O923" s="35" t="str">
        <f>IF([1]totrevprm!O924="","",[1]totrevprm!O924)</f>
        <v/>
      </c>
      <c r="P923" s="32">
        <v>204433436.67845613</v>
      </c>
      <c r="Q923" s="32">
        <v>65819941.729999997</v>
      </c>
      <c r="V923" s="35"/>
      <c r="W923" s="55"/>
      <c r="X923" s="55"/>
      <c r="Y923" s="55"/>
      <c r="Z923" s="55"/>
    </row>
    <row r="924" spans="1:26">
      <c r="A924" s="71" t="s">
        <v>46</v>
      </c>
      <c r="B924" s="48" t="s">
        <v>198</v>
      </c>
      <c r="C924" s="49"/>
      <c r="D924" s="50">
        <v>2018</v>
      </c>
      <c r="E924" s="34">
        <v>1276891322</v>
      </c>
      <c r="F924" s="34">
        <v>1518213551</v>
      </c>
      <c r="G924" s="34">
        <v>2523156105.3899999</v>
      </c>
      <c r="H924" s="34">
        <v>22423238</v>
      </c>
      <c r="I924" s="52">
        <f t="shared" si="49"/>
        <v>5340684216.3899994</v>
      </c>
      <c r="J924" s="51">
        <v>0</v>
      </c>
      <c r="K924" s="53">
        <f t="shared" si="50"/>
        <v>5340684216.3899994</v>
      </c>
      <c r="L924" s="57">
        <v>18343559</v>
      </c>
      <c r="M924" s="63" t="s">
        <v>129</v>
      </c>
      <c r="N924" t="s">
        <v>101</v>
      </c>
      <c r="O924" s="35" t="str">
        <f>IF([1]totrevprm!O925="","",[1]totrevprm!O925)</f>
        <v/>
      </c>
      <c r="P924" s="32">
        <v>208856801.67074227</v>
      </c>
      <c r="Q924" s="32">
        <v>60762604.511343047</v>
      </c>
      <c r="V924" s="35"/>
      <c r="W924" s="55"/>
      <c r="X924" s="55"/>
      <c r="Y924" s="55"/>
      <c r="Z924" s="55"/>
    </row>
    <row r="925" spans="1:26">
      <c r="A925" s="71" t="s">
        <v>46</v>
      </c>
      <c r="B925" s="48" t="s">
        <v>198</v>
      </c>
      <c r="C925" s="49"/>
      <c r="D925" s="50">
        <v>2019</v>
      </c>
      <c r="E925" s="34">
        <v>1306124911</v>
      </c>
      <c r="F925" s="34">
        <v>1491395523</v>
      </c>
      <c r="G925" s="34">
        <v>2589221840.46</v>
      </c>
      <c r="H925" s="34">
        <v>11502604</v>
      </c>
      <c r="I925" s="52">
        <f t="shared" si="49"/>
        <v>5398244878.46</v>
      </c>
      <c r="J925" s="51">
        <v>0</v>
      </c>
      <c r="K925" s="53">
        <f t="shared" si="50"/>
        <v>5398244878.46</v>
      </c>
      <c r="L925" s="57">
        <v>16060349</v>
      </c>
      <c r="M925" s="63" t="s">
        <v>129</v>
      </c>
      <c r="N925" t="s">
        <v>101</v>
      </c>
      <c r="O925" s="35" t="str">
        <f>IF([1]totrevprm!O926="","",[1]totrevprm!O926)</f>
        <v/>
      </c>
      <c r="P925" s="32">
        <v>217663365.81770951</v>
      </c>
      <c r="Q925" s="32">
        <v>61359900.149999999</v>
      </c>
      <c r="V925" s="35"/>
      <c r="W925" s="55"/>
      <c r="X925" s="55"/>
      <c r="Y925" s="55"/>
      <c r="Z925" s="55"/>
    </row>
    <row r="926" spans="1:26">
      <c r="A926" s="71" t="s">
        <v>46</v>
      </c>
      <c r="B926" s="48" t="s">
        <v>198</v>
      </c>
      <c r="C926" s="49"/>
      <c r="D926" s="50">
        <v>2020</v>
      </c>
      <c r="E926" s="34">
        <v>1309004574</v>
      </c>
      <c r="F926" s="34">
        <v>1327339820</v>
      </c>
      <c r="G926" s="34">
        <v>3416643722</v>
      </c>
      <c r="H926" s="34">
        <v>34526554</v>
      </c>
      <c r="I926" s="52">
        <f t="shared" si="49"/>
        <v>6087514670</v>
      </c>
      <c r="J926" s="51">
        <v>0</v>
      </c>
      <c r="K926" s="53">
        <f t="shared" si="50"/>
        <v>6087514670</v>
      </c>
      <c r="L926" s="57">
        <v>14966622</v>
      </c>
      <c r="M926" s="63" t="s">
        <v>200</v>
      </c>
      <c r="N926" t="s">
        <v>101</v>
      </c>
      <c r="O926" s="35" t="str">
        <f>IF([1]totrevprm!O927="","",[1]totrevprm!O927)</f>
        <v>Yes</v>
      </c>
      <c r="P926" s="32">
        <v>211519829</v>
      </c>
      <c r="Q926" s="32">
        <v>58543317</v>
      </c>
      <c r="V926" s="35"/>
      <c r="W926" s="55"/>
      <c r="X926" s="55"/>
      <c r="Y926" s="55"/>
      <c r="Z926" s="55"/>
    </row>
    <row r="927" spans="1:26">
      <c r="A927" s="71" t="s">
        <v>46</v>
      </c>
      <c r="B927" s="48" t="s">
        <v>198</v>
      </c>
      <c r="C927" s="49"/>
      <c r="D927" s="50">
        <v>2021</v>
      </c>
      <c r="E927" s="34">
        <v>1421149898</v>
      </c>
      <c r="F927" s="34">
        <v>1435152033</v>
      </c>
      <c r="G927" s="34">
        <v>3570968605.4300003</v>
      </c>
      <c r="H927" s="34">
        <v>25683739</v>
      </c>
      <c r="I927" s="52">
        <f t="shared" si="49"/>
        <v>6452954275.4300003</v>
      </c>
      <c r="J927" s="51">
        <v>0</v>
      </c>
      <c r="K927" s="53">
        <f t="shared" si="50"/>
        <v>6452954275.4300003</v>
      </c>
      <c r="L927" s="51">
        <v>0</v>
      </c>
      <c r="M927" s="63" t="s">
        <v>132</v>
      </c>
      <c r="N927" t="s">
        <v>101</v>
      </c>
      <c r="O927" s="35" t="s">
        <v>101</v>
      </c>
      <c r="P927" s="32">
        <v>205148161.38999999</v>
      </c>
      <c r="Q927" s="32">
        <v>67480454</v>
      </c>
      <c r="V927" s="35"/>
      <c r="W927" s="55"/>
      <c r="X927" s="55"/>
      <c r="Y927" s="55"/>
      <c r="Z927" s="55"/>
    </row>
    <row r="928" spans="1:26">
      <c r="A928" s="71" t="s">
        <v>46</v>
      </c>
      <c r="B928" s="48" t="s">
        <v>198</v>
      </c>
      <c r="C928" s="49"/>
      <c r="D928" s="50">
        <v>2022</v>
      </c>
      <c r="E928" s="34">
        <v>1453898024</v>
      </c>
      <c r="F928" s="34">
        <v>1918639091</v>
      </c>
      <c r="G928" s="34">
        <v>3774395445</v>
      </c>
      <c r="H928" s="34">
        <v>11672864</v>
      </c>
      <c r="I928" s="52">
        <f t="shared" ref="I928:I991" si="51">SUM(E928:H928)</f>
        <v>7158605424</v>
      </c>
      <c r="J928" s="51">
        <v>0</v>
      </c>
      <c r="K928" s="53">
        <f t="shared" si="50"/>
        <v>7158605424</v>
      </c>
      <c r="L928" s="51">
        <v>0</v>
      </c>
      <c r="M928" s="63" t="s">
        <v>132</v>
      </c>
      <c r="O928" s="35" t="str">
        <f>IF([1]totrevprm!O931="","",[1]totrevprm!O931)</f>
        <v/>
      </c>
      <c r="P928" s="57">
        <v>221277908</v>
      </c>
      <c r="Q928" s="57">
        <v>59375012</v>
      </c>
    </row>
    <row r="929" spans="1:26">
      <c r="A929" s="71" t="s">
        <v>46</v>
      </c>
      <c r="B929" s="48" t="s">
        <v>198</v>
      </c>
      <c r="C929" s="49"/>
      <c r="D929" s="50">
        <v>2023</v>
      </c>
      <c r="E929" s="34">
        <v>1454436131</v>
      </c>
      <c r="F929" s="34">
        <v>2223742905.0957999</v>
      </c>
      <c r="G929" s="34">
        <v>4145309982.6451001</v>
      </c>
      <c r="H929" s="34">
        <v>37119259</v>
      </c>
      <c r="I929" s="52">
        <f t="shared" si="51"/>
        <v>7860608277.7409</v>
      </c>
      <c r="J929" s="51">
        <v>0</v>
      </c>
      <c r="K929" s="53">
        <f t="shared" si="50"/>
        <v>7860608277.7409</v>
      </c>
      <c r="L929" s="34">
        <v>0</v>
      </c>
      <c r="M929" s="63" t="s">
        <v>132</v>
      </c>
      <c r="O929" s="35"/>
      <c r="P929" s="57">
        <v>223297728.47</v>
      </c>
      <c r="Q929" s="57">
        <v>57906564</v>
      </c>
    </row>
    <row r="930" spans="1:26">
      <c r="A930" s="47"/>
      <c r="B930" s="49"/>
      <c r="C930" s="49"/>
      <c r="E930" s="51"/>
      <c r="F930" s="51"/>
      <c r="G930" s="51"/>
      <c r="H930" s="51"/>
      <c r="I930" s="52"/>
      <c r="K930" s="59"/>
      <c r="L930" s="34"/>
      <c r="M930" s="63"/>
      <c r="O930" s="35"/>
    </row>
    <row r="931" spans="1:26">
      <c r="A931" s="47" t="s">
        <v>47</v>
      </c>
      <c r="B931" s="48" t="s">
        <v>201</v>
      </c>
      <c r="C931" s="49" t="s">
        <v>124</v>
      </c>
      <c r="D931" s="50">
        <v>1988</v>
      </c>
      <c r="E931" s="51">
        <v>1251563117</v>
      </c>
      <c r="F931" s="51">
        <v>931078974</v>
      </c>
      <c r="G931" s="51">
        <v>2156992186</v>
      </c>
      <c r="H931" s="51">
        <v>0</v>
      </c>
      <c r="I931" s="52">
        <f t="shared" si="51"/>
        <v>4339634277</v>
      </c>
      <c r="J931" s="51">
        <v>-3237702</v>
      </c>
      <c r="K931" s="53">
        <f>SUM(I931:J931)</f>
        <v>4336396575</v>
      </c>
      <c r="L931" s="34">
        <v>0</v>
      </c>
      <c r="M931" s="63"/>
      <c r="O931" s="35" t="str">
        <f>IF([1]totrevprm!O932="","",[1]totrevprm!O932)</f>
        <v/>
      </c>
    </row>
    <row r="932" spans="1:26">
      <c r="A932" s="47" t="s">
        <v>47</v>
      </c>
      <c r="B932" s="48" t="s">
        <v>201</v>
      </c>
      <c r="C932" s="49" t="s">
        <v>125</v>
      </c>
      <c r="D932" s="50">
        <v>1989</v>
      </c>
      <c r="E932" s="51">
        <v>1198180850</v>
      </c>
      <c r="F932" s="51">
        <v>1123059899</v>
      </c>
      <c r="G932" s="51">
        <v>2124022136</v>
      </c>
      <c r="H932" s="51">
        <v>0</v>
      </c>
      <c r="I932" s="52">
        <f t="shared" si="51"/>
        <v>4445262885</v>
      </c>
      <c r="J932" s="51">
        <v>-1068211</v>
      </c>
      <c r="K932" s="53">
        <f t="shared" ref="K932:K966" si="52">SUM(I932:J932)</f>
        <v>4444194674</v>
      </c>
      <c r="L932" s="34">
        <v>0</v>
      </c>
      <c r="M932" s="63"/>
      <c r="O932" s="35" t="str">
        <f>IF([1]totrevprm!O933="","",[1]totrevprm!O933)</f>
        <v/>
      </c>
    </row>
    <row r="933" spans="1:26">
      <c r="A933" s="47" t="s">
        <v>47</v>
      </c>
      <c r="B933" s="48" t="s">
        <v>201</v>
      </c>
      <c r="C933" s="49" t="s">
        <v>125</v>
      </c>
      <c r="D933" s="50">
        <v>1990</v>
      </c>
      <c r="E933" s="51">
        <v>1240651317</v>
      </c>
      <c r="F933" s="51">
        <v>1097030145.5599999</v>
      </c>
      <c r="G933" s="51">
        <v>2324782100</v>
      </c>
      <c r="H933" s="51">
        <v>0</v>
      </c>
      <c r="I933" s="52">
        <f t="shared" si="51"/>
        <v>4662463562.5599995</v>
      </c>
      <c r="J933" s="51">
        <v>-4987969</v>
      </c>
      <c r="K933" s="53">
        <f t="shared" si="52"/>
        <v>4657475593.5599995</v>
      </c>
      <c r="L933" s="34">
        <v>0</v>
      </c>
      <c r="M933" s="63"/>
      <c r="O933" s="35" t="str">
        <f>IF([1]totrevprm!O934="","",[1]totrevprm!O934)</f>
        <v/>
      </c>
    </row>
    <row r="934" spans="1:26">
      <c r="A934" s="47" t="s">
        <v>47</v>
      </c>
      <c r="B934" s="48" t="s">
        <v>201</v>
      </c>
      <c r="C934" s="49" t="s">
        <v>125</v>
      </c>
      <c r="D934" s="50">
        <v>1991</v>
      </c>
      <c r="E934" s="51">
        <v>1349911823</v>
      </c>
      <c r="F934" s="51">
        <v>1389277893</v>
      </c>
      <c r="G934" s="51">
        <v>2060112323</v>
      </c>
      <c r="H934" s="51">
        <v>0</v>
      </c>
      <c r="I934" s="52">
        <f t="shared" si="51"/>
        <v>4799302039</v>
      </c>
      <c r="J934" s="51">
        <v>-110701</v>
      </c>
      <c r="K934" s="53">
        <f t="shared" si="52"/>
        <v>4799191338</v>
      </c>
      <c r="L934" s="34">
        <v>0</v>
      </c>
      <c r="M934" s="63"/>
      <c r="O934" s="35" t="str">
        <f>IF([1]totrevprm!O935="","",[1]totrevprm!O935)</f>
        <v/>
      </c>
    </row>
    <row r="935" spans="1:26">
      <c r="A935" s="47" t="s">
        <v>47</v>
      </c>
      <c r="B935" s="48" t="s">
        <v>201</v>
      </c>
      <c r="C935" s="49" t="s">
        <v>125</v>
      </c>
      <c r="D935" s="50">
        <v>1992</v>
      </c>
      <c r="E935" s="51">
        <v>1459548738</v>
      </c>
      <c r="F935" s="51">
        <v>1175246705.76</v>
      </c>
      <c r="G935" s="51">
        <v>2124405592</v>
      </c>
      <c r="H935" s="51">
        <v>0</v>
      </c>
      <c r="I935" s="52">
        <f t="shared" si="51"/>
        <v>4759201035.7600002</v>
      </c>
      <c r="J935" s="51">
        <v>-9524189</v>
      </c>
      <c r="K935" s="53">
        <f t="shared" si="52"/>
        <v>4749676846.7600002</v>
      </c>
      <c r="L935" s="34">
        <v>0</v>
      </c>
      <c r="M935" s="63"/>
      <c r="O935" s="35" t="str">
        <f>IF([1]totrevprm!O936="","",[1]totrevprm!O936)</f>
        <v/>
      </c>
    </row>
    <row r="936" spans="1:26">
      <c r="A936" s="47" t="s">
        <v>47</v>
      </c>
      <c r="B936" s="48" t="s">
        <v>201</v>
      </c>
      <c r="C936" s="49" t="s">
        <v>125</v>
      </c>
      <c r="D936" s="50">
        <v>1993</v>
      </c>
      <c r="E936" s="51">
        <v>1527419510</v>
      </c>
      <c r="F936" s="51">
        <v>989233343</v>
      </c>
      <c r="G936" s="51">
        <v>2188748651</v>
      </c>
      <c r="H936" s="51">
        <v>0</v>
      </c>
      <c r="I936" s="52">
        <f t="shared" si="51"/>
        <v>4705401504</v>
      </c>
      <c r="J936" s="51">
        <v>-63939</v>
      </c>
      <c r="K936" s="53">
        <f t="shared" si="52"/>
        <v>4705337565</v>
      </c>
      <c r="L936" s="34">
        <v>0</v>
      </c>
      <c r="M936" s="63"/>
      <c r="O936" s="35" t="str">
        <f>IF([1]totrevprm!O937="","",[1]totrevprm!O937)</f>
        <v/>
      </c>
    </row>
    <row r="937" spans="1:26">
      <c r="A937" s="47" t="s">
        <v>47</v>
      </c>
      <c r="B937" s="48" t="s">
        <v>201</v>
      </c>
      <c r="C937" s="49" t="s">
        <v>125</v>
      </c>
      <c r="D937" s="50">
        <v>1994</v>
      </c>
      <c r="E937" s="51">
        <v>1671769259</v>
      </c>
      <c r="F937" s="51">
        <v>1204134118</v>
      </c>
      <c r="G937" s="51">
        <v>2189107887</v>
      </c>
      <c r="H937" s="51">
        <v>0</v>
      </c>
      <c r="I937" s="52">
        <f t="shared" si="51"/>
        <v>5065011264</v>
      </c>
      <c r="J937" s="51">
        <v>-13428750</v>
      </c>
      <c r="K937" s="53">
        <f t="shared" si="52"/>
        <v>5051582514</v>
      </c>
      <c r="L937" s="34">
        <v>0</v>
      </c>
      <c r="M937" s="63"/>
      <c r="O937" s="35" t="str">
        <f>IF([1]totrevprm!O938="","",[1]totrevprm!O938)</f>
        <v/>
      </c>
    </row>
    <row r="938" spans="1:26">
      <c r="A938" s="47" t="s">
        <v>47</v>
      </c>
      <c r="B938" s="48" t="s">
        <v>201</v>
      </c>
      <c r="C938" s="49" t="s">
        <v>125</v>
      </c>
      <c r="D938" s="50">
        <v>1995</v>
      </c>
      <c r="E938" s="51">
        <v>1839124315</v>
      </c>
      <c r="F938" s="51">
        <v>1188539399</v>
      </c>
      <c r="G938" s="51">
        <v>2347301665</v>
      </c>
      <c r="H938" s="51">
        <v>0</v>
      </c>
      <c r="I938" s="52">
        <f t="shared" si="51"/>
        <v>5374965379</v>
      </c>
      <c r="J938" s="51">
        <v>-2480324</v>
      </c>
      <c r="K938" s="53">
        <f t="shared" si="52"/>
        <v>5372485055</v>
      </c>
      <c r="L938" s="34">
        <v>0</v>
      </c>
      <c r="M938" s="63"/>
      <c r="O938" s="35" t="str">
        <f>IF([1]totrevprm!O939="","",[1]totrevprm!O939)</f>
        <v/>
      </c>
    </row>
    <row r="939" spans="1:26">
      <c r="A939" s="47" t="s">
        <v>47</v>
      </c>
      <c r="B939" s="48" t="s">
        <v>201</v>
      </c>
      <c r="C939" s="49" t="s">
        <v>125</v>
      </c>
      <c r="D939" s="50">
        <v>1996</v>
      </c>
      <c r="E939" s="51">
        <v>1682414277</v>
      </c>
      <c r="F939" s="51">
        <v>1114522624</v>
      </c>
      <c r="G939" s="51">
        <v>2383805840</v>
      </c>
      <c r="H939" s="51">
        <v>0</v>
      </c>
      <c r="I939" s="52">
        <f t="shared" si="51"/>
        <v>5180742741</v>
      </c>
      <c r="J939" s="51">
        <v>-17074</v>
      </c>
      <c r="K939" s="53">
        <f t="shared" si="52"/>
        <v>5180725667</v>
      </c>
      <c r="L939" s="34">
        <v>0</v>
      </c>
      <c r="M939" s="63"/>
      <c r="O939" s="35" t="str">
        <f>IF([1]totrevprm!O940="","",[1]totrevprm!O940)</f>
        <v/>
      </c>
    </row>
    <row r="940" spans="1:26">
      <c r="A940" s="47" t="s">
        <v>47</v>
      </c>
      <c r="B940" s="48" t="s">
        <v>201</v>
      </c>
      <c r="C940" s="49" t="s">
        <v>125</v>
      </c>
      <c r="D940" s="50">
        <v>1997</v>
      </c>
      <c r="E940" s="51">
        <v>1669250470</v>
      </c>
      <c r="F940" s="51">
        <v>1139674732</v>
      </c>
      <c r="G940" s="51">
        <v>2374229300</v>
      </c>
      <c r="H940" s="51">
        <v>0</v>
      </c>
      <c r="I940" s="52">
        <f t="shared" si="51"/>
        <v>5183154502</v>
      </c>
      <c r="J940" s="51">
        <v>-882321</v>
      </c>
      <c r="K940" s="53">
        <f t="shared" si="52"/>
        <v>5182272181</v>
      </c>
      <c r="L940" s="34">
        <v>0</v>
      </c>
      <c r="M940" s="63"/>
      <c r="O940" s="35" t="str">
        <f>IF([1]totrevprm!O941="","",[1]totrevprm!O941)</f>
        <v/>
      </c>
    </row>
    <row r="941" spans="1:26">
      <c r="A941" s="47" t="s">
        <v>47</v>
      </c>
      <c r="B941" s="48" t="s">
        <v>201</v>
      </c>
      <c r="C941" s="49" t="s">
        <v>125</v>
      </c>
      <c r="D941" s="50">
        <v>1998</v>
      </c>
      <c r="E941" s="51">
        <v>1637956937</v>
      </c>
      <c r="F941" s="51">
        <v>1032414678</v>
      </c>
      <c r="G941" s="51">
        <v>2420090787</v>
      </c>
      <c r="H941" s="51">
        <v>0</v>
      </c>
      <c r="I941" s="52">
        <f t="shared" si="51"/>
        <v>5090462402</v>
      </c>
      <c r="J941" s="51">
        <v>-74814</v>
      </c>
      <c r="K941" s="53">
        <f t="shared" si="52"/>
        <v>5090387588</v>
      </c>
      <c r="L941" s="34">
        <v>0</v>
      </c>
      <c r="M941" s="63"/>
      <c r="O941" s="35" t="str">
        <f>IF([1]totrevprm!O942="","",[1]totrevprm!O942)</f>
        <v/>
      </c>
    </row>
    <row r="942" spans="1:26">
      <c r="A942" s="47" t="s">
        <v>47</v>
      </c>
      <c r="B942" s="48" t="s">
        <v>201</v>
      </c>
      <c r="C942" s="49" t="s">
        <v>125</v>
      </c>
      <c r="D942" s="50">
        <v>1999</v>
      </c>
      <c r="E942" s="51">
        <v>1653760006</v>
      </c>
      <c r="F942" s="51">
        <v>1275930746</v>
      </c>
      <c r="G942" s="51">
        <v>2502569907</v>
      </c>
      <c r="H942" s="51">
        <v>0</v>
      </c>
      <c r="I942" s="52">
        <f t="shared" si="51"/>
        <v>5432260659</v>
      </c>
      <c r="J942" s="51">
        <v>-10185602</v>
      </c>
      <c r="K942" s="53">
        <f t="shared" si="52"/>
        <v>5422075057</v>
      </c>
      <c r="L942" s="34">
        <v>0</v>
      </c>
      <c r="M942" s="63"/>
      <c r="O942" s="35" t="str">
        <f>IF([1]totrevprm!O943="","",[1]totrevprm!O943)</f>
        <v/>
      </c>
    </row>
    <row r="943" spans="1:26">
      <c r="A943" s="47" t="s">
        <v>47</v>
      </c>
      <c r="B943" s="48" t="s">
        <v>201</v>
      </c>
      <c r="C943" s="49" t="s">
        <v>125</v>
      </c>
      <c r="D943" s="50">
        <v>2000</v>
      </c>
      <c r="E943" s="51">
        <v>1668186368</v>
      </c>
      <c r="F943" s="51">
        <v>1408762316</v>
      </c>
      <c r="G943" s="51">
        <v>2577689385</v>
      </c>
      <c r="H943" s="51">
        <v>0</v>
      </c>
      <c r="I943" s="52">
        <f t="shared" si="51"/>
        <v>5654638069</v>
      </c>
      <c r="J943" s="51">
        <v>-1769314</v>
      </c>
      <c r="K943" s="53">
        <f t="shared" si="52"/>
        <v>5652868755</v>
      </c>
      <c r="L943" s="34">
        <v>0</v>
      </c>
      <c r="M943" s="63"/>
      <c r="O943" s="35" t="str">
        <f>IF([1]totrevprm!O944="","",[1]totrevprm!O944)</f>
        <v/>
      </c>
      <c r="V943" s="35" t="s">
        <v>201</v>
      </c>
      <c r="W943" s="55">
        <v>947505</v>
      </c>
      <c r="X943" s="55">
        <v>7113756</v>
      </c>
      <c r="Y943" s="55">
        <v>34836674</v>
      </c>
      <c r="Z943" s="55">
        <v>0</v>
      </c>
    </row>
    <row r="944" spans="1:26">
      <c r="A944" s="47" t="s">
        <v>47</v>
      </c>
      <c r="B944" s="48" t="s">
        <v>201</v>
      </c>
      <c r="C944" s="49" t="s">
        <v>125</v>
      </c>
      <c r="D944" s="50">
        <v>2001</v>
      </c>
      <c r="E944" s="51">
        <v>1736935205</v>
      </c>
      <c r="F944" s="51">
        <v>2505513264.75</v>
      </c>
      <c r="G944" s="51">
        <v>3006597001</v>
      </c>
      <c r="H944" s="51">
        <v>0</v>
      </c>
      <c r="I944" s="52">
        <f t="shared" si="51"/>
        <v>7249045470.75</v>
      </c>
      <c r="J944" s="51">
        <v>-1515011</v>
      </c>
      <c r="K944" s="53">
        <f t="shared" si="52"/>
        <v>7247530459.75</v>
      </c>
      <c r="L944" s="34">
        <v>0</v>
      </c>
      <c r="M944" s="63"/>
      <c r="O944" s="35" t="str">
        <f>IF([1]totrevprm!O945="","",[1]totrevprm!O945)</f>
        <v/>
      </c>
      <c r="V944" s="35"/>
      <c r="W944" s="55"/>
      <c r="X944" s="55"/>
      <c r="Y944" s="55"/>
      <c r="Z944" s="55"/>
    </row>
    <row r="945" spans="1:26">
      <c r="A945" s="47" t="s">
        <v>47</v>
      </c>
      <c r="B945" s="48" t="s">
        <v>201</v>
      </c>
      <c r="C945" s="49" t="s">
        <v>125</v>
      </c>
      <c r="D945" s="50">
        <v>2002</v>
      </c>
      <c r="E945" s="51">
        <v>1831224742</v>
      </c>
      <c r="F945" s="51">
        <v>2733458900</v>
      </c>
      <c r="G945" s="51">
        <v>3242178827</v>
      </c>
      <c r="H945" s="51">
        <v>0</v>
      </c>
      <c r="I945" s="52">
        <f t="shared" si="51"/>
        <v>7806862469</v>
      </c>
      <c r="J945" s="51">
        <v>-9168345</v>
      </c>
      <c r="K945" s="53">
        <f t="shared" si="52"/>
        <v>7797694124</v>
      </c>
      <c r="L945" s="34">
        <v>0</v>
      </c>
      <c r="M945" s="63"/>
      <c r="O945" s="35" t="str">
        <f>IF([1]totrevprm!O946="","",[1]totrevprm!O946)</f>
        <v/>
      </c>
      <c r="V945" s="35"/>
      <c r="W945" s="55"/>
      <c r="X945" s="55"/>
      <c r="Y945" s="55"/>
      <c r="Z945" s="55"/>
    </row>
    <row r="946" spans="1:26">
      <c r="A946" s="47" t="s">
        <v>47</v>
      </c>
      <c r="B946" s="48" t="s">
        <v>201</v>
      </c>
      <c r="C946" s="49" t="s">
        <v>125</v>
      </c>
      <c r="D946" s="50">
        <v>2003</v>
      </c>
      <c r="E946" s="56">
        <v>1943903479</v>
      </c>
      <c r="F946" s="56">
        <v>2479348400</v>
      </c>
      <c r="G946" s="56">
        <v>3659027426</v>
      </c>
      <c r="H946" s="51">
        <v>0</v>
      </c>
      <c r="I946" s="52">
        <f t="shared" si="51"/>
        <v>8082279305</v>
      </c>
      <c r="J946" s="51">
        <v>-90730</v>
      </c>
      <c r="K946" s="53">
        <f t="shared" si="52"/>
        <v>8082188575</v>
      </c>
      <c r="L946" s="34">
        <v>0</v>
      </c>
      <c r="M946" s="63"/>
      <c r="O946" s="35" t="str">
        <f>IF([1]totrevprm!O947="","",[1]totrevprm!O947)</f>
        <v/>
      </c>
      <c r="V946" s="35"/>
      <c r="W946" s="55"/>
      <c r="X946" s="55"/>
      <c r="Y946" s="55"/>
      <c r="Z946" s="55"/>
    </row>
    <row r="947" spans="1:26">
      <c r="A947" s="47" t="s">
        <v>47</v>
      </c>
      <c r="B947" s="48" t="s">
        <v>201</v>
      </c>
      <c r="C947" s="49" t="s">
        <v>125</v>
      </c>
      <c r="D947" s="50">
        <v>2004</v>
      </c>
      <c r="E947" s="56">
        <v>2021695012</v>
      </c>
      <c r="F947" s="56">
        <v>2499720306</v>
      </c>
      <c r="G947" s="56">
        <v>4088974451</v>
      </c>
      <c r="H947" s="51">
        <v>0</v>
      </c>
      <c r="I947" s="52">
        <f t="shared" si="51"/>
        <v>8610389769</v>
      </c>
      <c r="J947" s="51">
        <v>-4384894</v>
      </c>
      <c r="K947" s="53">
        <f t="shared" si="52"/>
        <v>8606004875</v>
      </c>
      <c r="L947" s="34">
        <v>0</v>
      </c>
      <c r="M947" s="63"/>
      <c r="O947" s="35" t="str">
        <f>IF([1]totrevprm!O948="","",[1]totrevprm!O948)</f>
        <v/>
      </c>
      <c r="V947" s="35"/>
      <c r="W947" s="55"/>
      <c r="X947" s="55"/>
      <c r="Y947" s="55"/>
      <c r="Z947" s="55"/>
    </row>
    <row r="948" spans="1:26">
      <c r="A948" s="47" t="s">
        <v>47</v>
      </c>
      <c r="B948" s="48" t="s">
        <v>201</v>
      </c>
      <c r="C948" s="49"/>
      <c r="D948" s="50">
        <v>2005</v>
      </c>
      <c r="E948" s="56">
        <v>1966492499</v>
      </c>
      <c r="F948" s="56">
        <v>2320042164</v>
      </c>
      <c r="G948" s="56">
        <v>4485178309</v>
      </c>
      <c r="H948" s="51">
        <v>0</v>
      </c>
      <c r="I948" s="52">
        <f t="shared" si="51"/>
        <v>8771712972</v>
      </c>
      <c r="J948" s="51">
        <v>-30092530</v>
      </c>
      <c r="K948" s="53">
        <f t="shared" si="52"/>
        <v>8741620442</v>
      </c>
      <c r="L948" s="34">
        <v>0</v>
      </c>
      <c r="M948" s="63"/>
      <c r="O948" s="35" t="str">
        <f>IF([1]totrevprm!O949="","",[1]totrevprm!O949)</f>
        <v/>
      </c>
      <c r="V948" s="35"/>
      <c r="W948" s="55"/>
      <c r="X948" s="55"/>
      <c r="Y948" s="55"/>
      <c r="Z948" s="55"/>
    </row>
    <row r="949" spans="1:26">
      <c r="A949" s="47" t="s">
        <v>47</v>
      </c>
      <c r="B949" s="48" t="s">
        <v>201</v>
      </c>
      <c r="C949" s="49"/>
      <c r="D949" s="50">
        <v>2006</v>
      </c>
      <c r="E949" s="34">
        <v>2115297355</v>
      </c>
      <c r="F949" s="34">
        <v>2816433582</v>
      </c>
      <c r="G949" s="34">
        <v>5073583309</v>
      </c>
      <c r="H949" s="51">
        <v>0</v>
      </c>
      <c r="I949" s="52">
        <f t="shared" si="51"/>
        <v>10005314246</v>
      </c>
      <c r="J949" s="51">
        <v>-4984911</v>
      </c>
      <c r="K949" s="53">
        <f t="shared" si="52"/>
        <v>10000329335</v>
      </c>
      <c r="L949" s="34">
        <v>0</v>
      </c>
      <c r="M949" s="63"/>
      <c r="O949" s="35" t="str">
        <f>IF([1]totrevprm!O950="","",[1]totrevprm!O950)</f>
        <v/>
      </c>
      <c r="V949" s="35"/>
      <c r="W949" s="55"/>
      <c r="X949" s="55"/>
      <c r="Y949" s="55"/>
      <c r="Z949" s="55"/>
    </row>
    <row r="950" spans="1:26">
      <c r="A950" s="47" t="s">
        <v>47</v>
      </c>
      <c r="B950" s="48" t="s">
        <v>201</v>
      </c>
      <c r="C950" s="49"/>
      <c r="D950" s="50">
        <v>2007</v>
      </c>
      <c r="E950" s="34">
        <v>2169656374</v>
      </c>
      <c r="F950" s="34">
        <v>2417866053</v>
      </c>
      <c r="G950" s="34">
        <v>5517388174</v>
      </c>
      <c r="H950" s="34">
        <v>0</v>
      </c>
      <c r="I950" s="52">
        <f t="shared" si="51"/>
        <v>10104910601</v>
      </c>
      <c r="J950" s="51">
        <v>-21665</v>
      </c>
      <c r="K950" s="53">
        <f t="shared" si="52"/>
        <v>10104888936</v>
      </c>
      <c r="L950" s="34">
        <v>0</v>
      </c>
      <c r="M950" s="63"/>
      <c r="O950" s="35" t="str">
        <f>IF([1]totrevprm!O951="","",[1]totrevprm!O951)</f>
        <v/>
      </c>
      <c r="V950" s="35"/>
      <c r="W950" s="55"/>
      <c r="X950" s="55"/>
      <c r="Y950" s="55"/>
      <c r="Z950" s="55"/>
    </row>
    <row r="951" spans="1:26">
      <c r="A951" s="47" t="s">
        <v>47</v>
      </c>
      <c r="B951" s="48" t="s">
        <v>201</v>
      </c>
      <c r="C951" s="49"/>
      <c r="D951" s="50">
        <v>2008</v>
      </c>
      <c r="E951" s="34">
        <v>2190546307</v>
      </c>
      <c r="F951" s="34">
        <v>3723154933</v>
      </c>
      <c r="G951" s="34">
        <v>6053273728</v>
      </c>
      <c r="H951" s="34">
        <v>0</v>
      </c>
      <c r="I951" s="52">
        <f t="shared" si="51"/>
        <v>11966974968</v>
      </c>
      <c r="J951" s="51">
        <v>-97687</v>
      </c>
      <c r="K951" s="53">
        <f t="shared" si="52"/>
        <v>11966877281</v>
      </c>
      <c r="L951" s="34">
        <v>0</v>
      </c>
      <c r="M951" s="63"/>
      <c r="O951" s="35" t="str">
        <f>IF([1]totrevprm!O952="","",[1]totrevprm!O952)</f>
        <v/>
      </c>
      <c r="V951" s="35"/>
      <c r="W951" s="55"/>
      <c r="X951" s="55"/>
      <c r="Y951" s="55"/>
      <c r="Z951" s="55"/>
    </row>
    <row r="952" spans="1:26">
      <c r="A952" s="47" t="s">
        <v>47</v>
      </c>
      <c r="B952" s="48" t="s">
        <v>201</v>
      </c>
      <c r="C952" s="49"/>
      <c r="D952" s="50">
        <v>2009</v>
      </c>
      <c r="E952" s="34">
        <v>2427879062</v>
      </c>
      <c r="F952" s="34">
        <v>3635022384</v>
      </c>
      <c r="G952" s="34">
        <v>6263415684</v>
      </c>
      <c r="H952" s="34">
        <v>0</v>
      </c>
      <c r="I952" s="52">
        <f t="shared" si="51"/>
        <v>12326317130</v>
      </c>
      <c r="J952" s="51">
        <v>-71088</v>
      </c>
      <c r="K952" s="53">
        <f t="shared" si="52"/>
        <v>12326246042</v>
      </c>
      <c r="L952" s="34">
        <v>0</v>
      </c>
      <c r="M952" s="63"/>
      <c r="O952" s="35" t="str">
        <f>IF([1]totrevprm!O953="","",[1]totrevprm!O953)</f>
        <v/>
      </c>
      <c r="V952" s="35"/>
      <c r="W952" s="55"/>
      <c r="X952" s="55"/>
      <c r="Y952" s="55"/>
      <c r="Z952" s="55"/>
    </row>
    <row r="953" spans="1:26">
      <c r="A953" s="47" t="s">
        <v>47</v>
      </c>
      <c r="B953" s="48" t="s">
        <v>201</v>
      </c>
      <c r="C953" s="49"/>
      <c r="D953" s="50">
        <v>2010</v>
      </c>
      <c r="E953" s="34">
        <v>2311852743</v>
      </c>
      <c r="F953" s="34">
        <v>3359298780</v>
      </c>
      <c r="G953" s="34">
        <v>6585751698</v>
      </c>
      <c r="H953" s="34">
        <v>0</v>
      </c>
      <c r="I953" s="52">
        <f t="shared" si="51"/>
        <v>12256903221</v>
      </c>
      <c r="J953" s="51">
        <v>-154729</v>
      </c>
      <c r="K953" s="53">
        <f t="shared" si="52"/>
        <v>12256748492</v>
      </c>
      <c r="L953" s="34">
        <v>0</v>
      </c>
      <c r="M953" s="63"/>
      <c r="O953" s="35" t="str">
        <f>IF([1]totrevprm!O954="","",[1]totrevprm!O954)</f>
        <v/>
      </c>
      <c r="V953" s="35"/>
      <c r="W953" s="55"/>
      <c r="X953" s="55"/>
      <c r="Y953" s="55"/>
      <c r="Z953" s="55"/>
    </row>
    <row r="954" spans="1:26">
      <c r="A954" s="47" t="s">
        <v>47</v>
      </c>
      <c r="B954" s="48" t="s">
        <v>201</v>
      </c>
      <c r="C954" s="49"/>
      <c r="D954" s="50">
        <v>2011</v>
      </c>
      <c r="E954" s="34">
        <v>2393944168</v>
      </c>
      <c r="F954" s="34">
        <v>3549689210</v>
      </c>
      <c r="G954" s="34">
        <v>6656052457.8199997</v>
      </c>
      <c r="H954" s="34">
        <v>0</v>
      </c>
      <c r="I954" s="52">
        <f t="shared" si="51"/>
        <v>12599685835.82</v>
      </c>
      <c r="J954" s="51">
        <v>-1097</v>
      </c>
      <c r="K954" s="53">
        <f t="shared" si="52"/>
        <v>12599684738.82</v>
      </c>
      <c r="L954" s="34">
        <v>0</v>
      </c>
      <c r="M954" s="63"/>
      <c r="O954" s="35" t="str">
        <f>IF([1]totrevprm!O955="","",[1]totrevprm!O955)</f>
        <v/>
      </c>
      <c r="V954" s="35"/>
      <c r="W954" s="55"/>
      <c r="X954" s="55"/>
      <c r="Y954" s="55"/>
      <c r="Z954" s="55"/>
    </row>
    <row r="955" spans="1:26">
      <c r="A955" s="47" t="s">
        <v>47</v>
      </c>
      <c r="B955" s="48" t="s">
        <v>201</v>
      </c>
      <c r="C955" s="49"/>
      <c r="D955" s="50">
        <v>2012</v>
      </c>
      <c r="E955" s="34">
        <v>2429857507</v>
      </c>
      <c r="F955" s="34">
        <v>4581265853</v>
      </c>
      <c r="G955" s="34">
        <v>6373956489</v>
      </c>
      <c r="H955" s="34">
        <v>0</v>
      </c>
      <c r="I955" s="52">
        <f t="shared" si="51"/>
        <v>13385079849</v>
      </c>
      <c r="J955" s="51">
        <v>-69904</v>
      </c>
      <c r="K955" s="53">
        <f t="shared" si="52"/>
        <v>13385009945</v>
      </c>
      <c r="L955" s="34">
        <v>0</v>
      </c>
      <c r="M955" s="63"/>
      <c r="O955" s="35" t="str">
        <f>IF([1]totrevprm!O956="","",[1]totrevprm!O956)</f>
        <v/>
      </c>
      <c r="V955" s="35"/>
      <c r="W955" s="55"/>
      <c r="X955" s="55"/>
      <c r="Y955" s="55"/>
      <c r="Z955" s="55"/>
    </row>
    <row r="956" spans="1:26">
      <c r="A956" s="47" t="s">
        <v>47</v>
      </c>
      <c r="B956" s="48" t="s">
        <v>201</v>
      </c>
      <c r="C956" s="49"/>
      <c r="D956" s="50">
        <v>2013</v>
      </c>
      <c r="E956" s="34">
        <v>2549299523</v>
      </c>
      <c r="F956" s="34">
        <v>4803298659</v>
      </c>
      <c r="G956" s="34">
        <v>6005301222</v>
      </c>
      <c r="H956" s="34">
        <v>0</v>
      </c>
      <c r="I956" s="52">
        <f t="shared" si="51"/>
        <v>13357899404</v>
      </c>
      <c r="J956" s="51">
        <v>-684419</v>
      </c>
      <c r="K956" s="53">
        <f t="shared" si="52"/>
        <v>13357214985</v>
      </c>
      <c r="L956" s="34">
        <v>0</v>
      </c>
      <c r="M956" s="63"/>
      <c r="O956" s="35" t="str">
        <f>IF([1]totrevprm!O957="","",[1]totrevprm!O957)</f>
        <v/>
      </c>
      <c r="V956" s="35"/>
      <c r="W956" s="55"/>
      <c r="X956" s="55"/>
      <c r="Y956" s="55"/>
      <c r="Z956" s="55"/>
    </row>
    <row r="957" spans="1:26">
      <c r="A957" s="47" t="s">
        <v>47</v>
      </c>
      <c r="B957" s="48" t="s">
        <v>201</v>
      </c>
      <c r="C957" s="49"/>
      <c r="D957" s="50">
        <v>2014</v>
      </c>
      <c r="E957" s="34">
        <v>2509724699</v>
      </c>
      <c r="F957" s="34">
        <v>5040026573</v>
      </c>
      <c r="G957" s="34">
        <v>6411340847.1800003</v>
      </c>
      <c r="H957" s="34">
        <v>0</v>
      </c>
      <c r="I957" s="52">
        <f t="shared" si="51"/>
        <v>13961092119.18</v>
      </c>
      <c r="J957" s="51">
        <v>-66956</v>
      </c>
      <c r="K957" s="53">
        <f t="shared" si="52"/>
        <v>13961025163.18</v>
      </c>
      <c r="L957" s="34">
        <v>0</v>
      </c>
      <c r="M957" s="63"/>
      <c r="O957" s="35" t="str">
        <f>IF([1]totrevprm!O958="","",[1]totrevprm!O958)</f>
        <v/>
      </c>
      <c r="V957" s="35"/>
      <c r="W957" s="55"/>
      <c r="X957" s="55"/>
      <c r="Y957" s="55"/>
      <c r="Z957" s="55"/>
    </row>
    <row r="958" spans="1:26">
      <c r="A958" s="47" t="s">
        <v>47</v>
      </c>
      <c r="B958" s="48" t="s">
        <v>201</v>
      </c>
      <c r="C958" s="49"/>
      <c r="D958" s="50">
        <v>2015</v>
      </c>
      <c r="E958" s="34">
        <v>2612261230</v>
      </c>
      <c r="F958" s="34">
        <v>4996787466</v>
      </c>
      <c r="G958" s="34">
        <v>6726452857</v>
      </c>
      <c r="H958" s="34">
        <v>0</v>
      </c>
      <c r="I958" s="52">
        <f t="shared" si="51"/>
        <v>14335501553</v>
      </c>
      <c r="J958" s="51">
        <v>-305067</v>
      </c>
      <c r="K958" s="53">
        <f t="shared" si="52"/>
        <v>14335196486</v>
      </c>
      <c r="L958" s="34">
        <v>0</v>
      </c>
      <c r="M958" s="63"/>
      <c r="O958" s="35" t="str">
        <f>IF([1]totrevprm!O959="","",[1]totrevprm!O959)</f>
        <v/>
      </c>
      <c r="P958" s="32">
        <v>407148052.61869574</v>
      </c>
      <c r="Q958" s="32">
        <v>238929864.5428358</v>
      </c>
      <c r="V958" s="35"/>
      <c r="W958" s="55"/>
      <c r="X958" s="55"/>
      <c r="Y958" s="55"/>
      <c r="Z958" s="55"/>
    </row>
    <row r="959" spans="1:26">
      <c r="A959" s="47" t="s">
        <v>47</v>
      </c>
      <c r="B959" s="48" t="s">
        <v>201</v>
      </c>
      <c r="C959" s="49"/>
      <c r="D959" s="50">
        <v>2016</v>
      </c>
      <c r="E959" s="34">
        <v>2667822141</v>
      </c>
      <c r="F959" s="34">
        <v>5586614426</v>
      </c>
      <c r="G959" s="34">
        <v>7121890967</v>
      </c>
      <c r="H959" s="34">
        <v>0</v>
      </c>
      <c r="I959" s="52">
        <f t="shared" si="51"/>
        <v>15376327534</v>
      </c>
      <c r="J959" s="51">
        <v>-161384</v>
      </c>
      <c r="K959" s="53">
        <f t="shared" si="52"/>
        <v>15376166150</v>
      </c>
      <c r="L959" s="34">
        <v>0</v>
      </c>
      <c r="M959" s="63"/>
      <c r="O959" s="35" t="str">
        <f>IF([1]totrevprm!O960="","",[1]totrevprm!O960)</f>
        <v/>
      </c>
      <c r="P959" s="32">
        <v>424638422.44339019</v>
      </c>
      <c r="Q959" s="32">
        <v>238101940.81999999</v>
      </c>
      <c r="V959" s="35"/>
      <c r="W959" s="55"/>
      <c r="X959" s="55"/>
      <c r="Y959" s="55"/>
      <c r="Z959" s="55"/>
    </row>
    <row r="960" spans="1:26">
      <c r="A960" s="47" t="s">
        <v>47</v>
      </c>
      <c r="B960" s="48" t="s">
        <v>201</v>
      </c>
      <c r="C960" s="49"/>
      <c r="D960" s="50">
        <v>2017</v>
      </c>
      <c r="E960" s="34">
        <v>2653950275</v>
      </c>
      <c r="F960" s="34">
        <v>5300439063</v>
      </c>
      <c r="G960" s="34">
        <v>7563165008.8199997</v>
      </c>
      <c r="H960" s="34">
        <v>0</v>
      </c>
      <c r="I960" s="52">
        <f t="shared" si="51"/>
        <v>15517554346.82</v>
      </c>
      <c r="J960" s="51">
        <v>-53592</v>
      </c>
      <c r="K960" s="53">
        <f t="shared" si="52"/>
        <v>15517500754.82</v>
      </c>
      <c r="L960" s="34">
        <v>0</v>
      </c>
      <c r="M960" s="63" t="s">
        <v>146</v>
      </c>
      <c r="N960" t="s">
        <v>101</v>
      </c>
      <c r="O960" s="35" t="str">
        <f>IF([1]totrevprm!O961="","",[1]totrevprm!O961)</f>
        <v/>
      </c>
      <c r="P960" s="32">
        <v>437851696.15588099</v>
      </c>
      <c r="Q960" s="32">
        <v>228089805.49000001</v>
      </c>
      <c r="R960" s="67"/>
      <c r="S960" s="33">
        <v>276818734</v>
      </c>
      <c r="T960" s="33" t="s">
        <v>110</v>
      </c>
      <c r="U960" s="33">
        <v>24</v>
      </c>
      <c r="V960" s="35"/>
      <c r="W960" s="55"/>
      <c r="X960" s="55"/>
      <c r="Y960" s="57">
        <v>7839983742.8199997</v>
      </c>
      <c r="Z960" s="55"/>
    </row>
    <row r="961" spans="1:26">
      <c r="A961" s="47" t="s">
        <v>47</v>
      </c>
      <c r="B961" s="48" t="s">
        <v>201</v>
      </c>
      <c r="C961" s="49"/>
      <c r="D961" s="50">
        <v>2018</v>
      </c>
      <c r="E961" s="34">
        <v>2696231173</v>
      </c>
      <c r="F961" s="34">
        <v>5717725581</v>
      </c>
      <c r="G961" s="34">
        <v>8092192890.8999996</v>
      </c>
      <c r="H961" s="34">
        <v>0</v>
      </c>
      <c r="I961" s="52">
        <f t="shared" si="51"/>
        <v>16506149644.9</v>
      </c>
      <c r="J961" s="51">
        <v>-1234170</v>
      </c>
      <c r="K961" s="53">
        <f t="shared" si="52"/>
        <v>16504915474.9</v>
      </c>
      <c r="L961" s="57">
        <v>0</v>
      </c>
      <c r="M961" s="63" t="s">
        <v>134</v>
      </c>
      <c r="N961" t="s">
        <v>101</v>
      </c>
      <c r="O961" s="35" t="str">
        <f>IF([1]totrevprm!O962="","",[1]totrevprm!O962)</f>
        <v>Yes</v>
      </c>
      <c r="P961" s="32">
        <v>445016082.72376049</v>
      </c>
      <c r="Q961" s="32">
        <v>226739058.20547017</v>
      </c>
      <c r="R961" s="73"/>
      <c r="V961" s="35"/>
      <c r="W961" s="55"/>
      <c r="X961" s="55"/>
      <c r="Y961" s="57">
        <v>7839983742.8199997</v>
      </c>
      <c r="Z961" s="55"/>
    </row>
    <row r="962" spans="1:26">
      <c r="A962" s="47" t="s">
        <v>47</v>
      </c>
      <c r="B962" s="48" t="s">
        <v>201</v>
      </c>
      <c r="C962" s="49"/>
      <c r="D962" s="50">
        <v>2019</v>
      </c>
      <c r="E962" s="34">
        <v>2766982523</v>
      </c>
      <c r="F962" s="34">
        <v>5873796083</v>
      </c>
      <c r="G962" s="34">
        <v>7955102632.8041</v>
      </c>
      <c r="H962" s="34">
        <v>0</v>
      </c>
      <c r="I962" s="52">
        <f t="shared" si="51"/>
        <v>16595881238.8041</v>
      </c>
      <c r="J962" s="51">
        <v>-17862376</v>
      </c>
      <c r="K962" s="53">
        <f t="shared" si="52"/>
        <v>16578018862.8041</v>
      </c>
      <c r="L962" s="57">
        <v>0</v>
      </c>
      <c r="M962" s="63" t="s">
        <v>132</v>
      </c>
      <c r="N962" t="s">
        <v>101</v>
      </c>
      <c r="O962" s="35" t="str">
        <f>IF([1]totrevprm!O963="","",[1]totrevprm!O963)</f>
        <v/>
      </c>
      <c r="P962" s="32">
        <v>470702772.10518616</v>
      </c>
      <c r="Q962" s="32">
        <v>228809348.14207938</v>
      </c>
      <c r="R962" s="73"/>
      <c r="V962" s="35"/>
      <c r="W962" s="55"/>
      <c r="X962" s="55"/>
      <c r="Y962" s="55"/>
      <c r="Z962" s="55"/>
    </row>
    <row r="963" spans="1:26">
      <c r="A963" s="47" t="s">
        <v>47</v>
      </c>
      <c r="B963" s="48" t="s">
        <v>201</v>
      </c>
      <c r="C963" s="49"/>
      <c r="D963" s="50">
        <v>2020</v>
      </c>
      <c r="E963" s="34">
        <v>2781255954</v>
      </c>
      <c r="F963" s="34">
        <v>5147522731</v>
      </c>
      <c r="G963" s="34">
        <v>7520071788</v>
      </c>
      <c r="H963" s="34">
        <v>0</v>
      </c>
      <c r="I963" s="52">
        <f t="shared" si="51"/>
        <v>15448850473</v>
      </c>
      <c r="J963" s="51">
        <v>-176318</v>
      </c>
      <c r="K963" s="53">
        <f t="shared" si="52"/>
        <v>15448674155</v>
      </c>
      <c r="L963" s="57">
        <v>0</v>
      </c>
      <c r="M963" s="63" t="s">
        <v>132</v>
      </c>
      <c r="N963" t="s">
        <v>101</v>
      </c>
      <c r="O963" s="35" t="str">
        <f>IF([1]totrevprm!O964="","",[1]totrevprm!O964)</f>
        <v/>
      </c>
      <c r="P963" s="32">
        <v>469582756</v>
      </c>
      <c r="Q963" s="32">
        <v>223050774</v>
      </c>
      <c r="R963" s="73"/>
      <c r="V963" s="35"/>
      <c r="W963" s="55"/>
      <c r="X963" s="55"/>
      <c r="Y963" s="55"/>
      <c r="Z963" s="55"/>
    </row>
    <row r="964" spans="1:26">
      <c r="A964" s="47" t="s">
        <v>47</v>
      </c>
      <c r="B964" s="48" t="s">
        <v>201</v>
      </c>
      <c r="C964" s="49"/>
      <c r="D964" s="50">
        <v>2021</v>
      </c>
      <c r="E964" s="34">
        <v>2992784398</v>
      </c>
      <c r="F964" s="34">
        <v>6208783286</v>
      </c>
      <c r="G964" s="34">
        <v>7649025891.3599997</v>
      </c>
      <c r="H964" s="34">
        <v>0</v>
      </c>
      <c r="I964" s="52">
        <f t="shared" si="51"/>
        <v>16850593575.360001</v>
      </c>
      <c r="J964" s="57">
        <v>-4</v>
      </c>
      <c r="K964" s="53">
        <f t="shared" si="52"/>
        <v>16850593571.360001</v>
      </c>
      <c r="L964" s="57">
        <v>0</v>
      </c>
      <c r="M964" s="63" t="s">
        <v>132</v>
      </c>
      <c r="N964" t="s">
        <v>101</v>
      </c>
      <c r="O964" s="35"/>
      <c r="P964" s="32">
        <v>442551434.32999998</v>
      </c>
      <c r="Q964" s="32">
        <v>235185412</v>
      </c>
      <c r="R964" s="73"/>
      <c r="V964" s="35"/>
      <c r="W964" s="55"/>
      <c r="X964" s="55"/>
      <c r="Y964" s="55"/>
      <c r="Z964" s="55"/>
    </row>
    <row r="965" spans="1:26">
      <c r="A965" s="47" t="s">
        <v>47</v>
      </c>
      <c r="B965" s="48" t="s">
        <v>201</v>
      </c>
      <c r="C965" s="49"/>
      <c r="D965" s="50">
        <v>2022</v>
      </c>
      <c r="E965" s="34">
        <v>3033758239</v>
      </c>
      <c r="F965" s="34">
        <v>8418832561</v>
      </c>
      <c r="G965" s="34">
        <v>7702744120</v>
      </c>
      <c r="H965" s="34">
        <v>0</v>
      </c>
      <c r="I965" s="52">
        <f t="shared" si="51"/>
        <v>19155334920</v>
      </c>
      <c r="J965" s="57">
        <v>-43933</v>
      </c>
      <c r="K965" s="53">
        <f t="shared" si="52"/>
        <v>19155290987</v>
      </c>
      <c r="L965" s="57">
        <v>0</v>
      </c>
      <c r="M965" s="63" t="s">
        <v>132</v>
      </c>
      <c r="N965" t="s">
        <v>101</v>
      </c>
      <c r="O965" s="35" t="str">
        <f>IF([1]totrevprm!O968="","",[1]totrevprm!O968)</f>
        <v/>
      </c>
      <c r="P965" s="57">
        <v>468129237</v>
      </c>
      <c r="Q965" s="57">
        <v>230407119</v>
      </c>
    </row>
    <row r="966" spans="1:26">
      <c r="A966" s="47" t="s">
        <v>47</v>
      </c>
      <c r="B966" s="48" t="s">
        <v>201</v>
      </c>
      <c r="C966" s="49"/>
      <c r="D966" s="50">
        <v>2023</v>
      </c>
      <c r="E966" s="34">
        <v>3030414160</v>
      </c>
      <c r="F966" s="34">
        <v>8946077963.3423996</v>
      </c>
      <c r="G966" s="34">
        <v>8103816506.6385002</v>
      </c>
      <c r="H966" s="34">
        <v>0</v>
      </c>
      <c r="I966" s="52">
        <f t="shared" si="51"/>
        <v>20080308629.9809</v>
      </c>
      <c r="J966" s="57">
        <v>-30003</v>
      </c>
      <c r="K966" s="53">
        <f t="shared" si="52"/>
        <v>20080278626.9809</v>
      </c>
      <c r="L966" s="34">
        <v>0</v>
      </c>
      <c r="M966" s="63" t="s">
        <v>132</v>
      </c>
      <c r="O966" s="35"/>
      <c r="P966" s="57">
        <v>512371772.16000003</v>
      </c>
      <c r="Q966" s="57">
        <v>222461554</v>
      </c>
    </row>
    <row r="967" spans="1:26">
      <c r="A967" s="47"/>
      <c r="B967" s="49"/>
      <c r="C967" s="49"/>
      <c r="E967" s="51"/>
      <c r="F967" s="51"/>
      <c r="G967" s="51"/>
      <c r="H967" s="51"/>
      <c r="I967" s="52"/>
      <c r="K967" s="59"/>
      <c r="L967" s="34"/>
      <c r="M967" s="63"/>
      <c r="O967" s="35"/>
    </row>
    <row r="968" spans="1:26">
      <c r="A968" s="47" t="s">
        <v>48</v>
      </c>
      <c r="B968" s="48" t="s">
        <v>202</v>
      </c>
      <c r="C968" s="49" t="s">
        <v>169</v>
      </c>
      <c r="D968" s="50">
        <v>1988</v>
      </c>
      <c r="E968" s="51">
        <v>169041608</v>
      </c>
      <c r="F968" s="51">
        <v>148382870</v>
      </c>
      <c r="G968" s="51">
        <v>143818697</v>
      </c>
      <c r="H968" s="51">
        <v>34022445</v>
      </c>
      <c r="I968" s="52">
        <f t="shared" si="51"/>
        <v>495265620</v>
      </c>
      <c r="J968" s="51">
        <v>0</v>
      </c>
      <c r="K968" s="53">
        <f>SUM(I968:J968)</f>
        <v>495265620</v>
      </c>
      <c r="L968" s="34">
        <v>0</v>
      </c>
      <c r="M968" s="63"/>
      <c r="O968" s="35" t="str">
        <f>IF([1]totrevprm!O969="","",[1]totrevprm!O969)</f>
        <v/>
      </c>
    </row>
    <row r="969" spans="1:26">
      <c r="A969" s="47" t="s">
        <v>48</v>
      </c>
      <c r="B969" s="48" t="s">
        <v>202</v>
      </c>
      <c r="C969" s="49" t="s">
        <v>125</v>
      </c>
      <c r="D969" s="50">
        <v>1989</v>
      </c>
      <c r="E969" s="51">
        <v>147923715</v>
      </c>
      <c r="F969" s="51">
        <v>178608344</v>
      </c>
      <c r="G969" s="51">
        <v>159327524</v>
      </c>
      <c r="H969" s="51">
        <v>28160686</v>
      </c>
      <c r="I969" s="52">
        <f t="shared" si="51"/>
        <v>514020269</v>
      </c>
      <c r="J969" s="51">
        <v>0</v>
      </c>
      <c r="K969" s="53">
        <f t="shared" ref="K969:K1003" si="53">SUM(I969:J969)</f>
        <v>514020269</v>
      </c>
      <c r="L969" s="34">
        <v>0</v>
      </c>
      <c r="M969" s="63"/>
      <c r="O969" s="35" t="str">
        <f>IF([1]totrevprm!O970="","",[1]totrevprm!O970)</f>
        <v/>
      </c>
    </row>
    <row r="970" spans="1:26">
      <c r="A970" s="47" t="s">
        <v>48</v>
      </c>
      <c r="B970" s="48" t="s">
        <v>202</v>
      </c>
      <c r="C970" s="49" t="s">
        <v>125</v>
      </c>
      <c r="D970" s="50">
        <v>1990</v>
      </c>
      <c r="E970" s="51">
        <v>151461664</v>
      </c>
      <c r="F970" s="51">
        <v>174514866.52000001</v>
      </c>
      <c r="G970" s="51">
        <v>168978142</v>
      </c>
      <c r="H970" s="51">
        <v>28984099</v>
      </c>
      <c r="I970" s="52">
        <f t="shared" si="51"/>
        <v>523938771.51999998</v>
      </c>
      <c r="J970" s="51">
        <v>0</v>
      </c>
      <c r="K970" s="53">
        <f t="shared" si="53"/>
        <v>523938771.51999998</v>
      </c>
      <c r="L970" s="34">
        <v>0</v>
      </c>
      <c r="M970" s="63"/>
      <c r="O970" s="35" t="str">
        <f>IF([1]totrevprm!O971="","",[1]totrevprm!O971)</f>
        <v/>
      </c>
    </row>
    <row r="971" spans="1:26">
      <c r="A971" s="47" t="s">
        <v>48</v>
      </c>
      <c r="B971" s="48" t="s">
        <v>202</v>
      </c>
      <c r="C971" s="49" t="s">
        <v>124</v>
      </c>
      <c r="D971" s="50">
        <v>1991</v>
      </c>
      <c r="E971" s="51">
        <v>159736732</v>
      </c>
      <c r="F971" s="51">
        <v>168421262</v>
      </c>
      <c r="G971" s="51">
        <v>182006785</v>
      </c>
      <c r="H971" s="51">
        <v>0</v>
      </c>
      <c r="I971" s="52">
        <f t="shared" si="51"/>
        <v>510164779</v>
      </c>
      <c r="J971" s="51">
        <v>-135616</v>
      </c>
      <c r="K971" s="53">
        <f t="shared" si="53"/>
        <v>510029163</v>
      </c>
      <c r="L971" s="34">
        <v>0</v>
      </c>
      <c r="M971" s="63"/>
      <c r="O971" s="35" t="str">
        <f>IF([1]totrevprm!O972="","",[1]totrevprm!O972)</f>
        <v/>
      </c>
    </row>
    <row r="972" spans="1:26">
      <c r="A972" s="47" t="s">
        <v>48</v>
      </c>
      <c r="B972" s="48" t="s">
        <v>202</v>
      </c>
      <c r="C972" s="49" t="s">
        <v>125</v>
      </c>
      <c r="D972" s="50">
        <v>1992</v>
      </c>
      <c r="E972" s="51">
        <v>167589649</v>
      </c>
      <c r="F972" s="51">
        <v>177152069.47999999</v>
      </c>
      <c r="G972" s="51">
        <v>194197079</v>
      </c>
      <c r="H972" s="51">
        <v>0</v>
      </c>
      <c r="I972" s="52">
        <f t="shared" si="51"/>
        <v>538938797.48000002</v>
      </c>
      <c r="J972" s="51">
        <v>-7131</v>
      </c>
      <c r="K972" s="53">
        <f t="shared" si="53"/>
        <v>538931666.48000002</v>
      </c>
      <c r="L972" s="34">
        <v>0</v>
      </c>
      <c r="M972" s="63"/>
      <c r="O972" s="35" t="str">
        <f>IF([1]totrevprm!O973="","",[1]totrevprm!O973)</f>
        <v/>
      </c>
    </row>
    <row r="973" spans="1:26">
      <c r="A973" s="47" t="s">
        <v>48</v>
      </c>
      <c r="B973" s="48" t="s">
        <v>202</v>
      </c>
      <c r="C973" s="49" t="s">
        <v>149</v>
      </c>
      <c r="D973" s="50">
        <v>1993</v>
      </c>
      <c r="E973" s="51">
        <v>176808984</v>
      </c>
      <c r="F973" s="51">
        <v>137333187</v>
      </c>
      <c r="G973" s="51">
        <v>206653950</v>
      </c>
      <c r="H973" s="51">
        <v>40838724</v>
      </c>
      <c r="I973" s="52">
        <f t="shared" si="51"/>
        <v>561634845</v>
      </c>
      <c r="J973" s="51">
        <v>0</v>
      </c>
      <c r="K973" s="53">
        <f t="shared" si="53"/>
        <v>561634845</v>
      </c>
      <c r="L973" s="34">
        <v>0</v>
      </c>
      <c r="M973" s="63"/>
      <c r="O973" s="35" t="str">
        <f>IF([1]totrevprm!O974="","",[1]totrevprm!O974)</f>
        <v/>
      </c>
    </row>
    <row r="974" spans="1:26">
      <c r="A974" s="47" t="s">
        <v>48</v>
      </c>
      <c r="B974" s="48" t="s">
        <v>202</v>
      </c>
      <c r="C974" s="49" t="s">
        <v>125</v>
      </c>
      <c r="D974" s="50">
        <v>1994</v>
      </c>
      <c r="E974" s="51">
        <v>184354230</v>
      </c>
      <c r="F974" s="51">
        <v>179294334</v>
      </c>
      <c r="G974" s="51">
        <v>216362491</v>
      </c>
      <c r="H974" s="51">
        <v>41066926</v>
      </c>
      <c r="I974" s="52">
        <f t="shared" si="51"/>
        <v>621077981</v>
      </c>
      <c r="J974" s="51">
        <v>0</v>
      </c>
      <c r="K974" s="53">
        <f t="shared" si="53"/>
        <v>621077981</v>
      </c>
      <c r="L974" s="34">
        <v>0</v>
      </c>
      <c r="M974" s="63"/>
      <c r="O974" s="35" t="str">
        <f>IF([1]totrevprm!O975="","",[1]totrevprm!O975)</f>
        <v/>
      </c>
    </row>
    <row r="975" spans="1:26">
      <c r="A975" s="47" t="s">
        <v>48</v>
      </c>
      <c r="B975" s="48" t="s">
        <v>202</v>
      </c>
      <c r="C975" s="49" t="s">
        <v>125</v>
      </c>
      <c r="D975" s="50">
        <v>1995</v>
      </c>
      <c r="E975" s="51">
        <v>190008113</v>
      </c>
      <c r="F975" s="51">
        <v>163550032</v>
      </c>
      <c r="G975" s="51">
        <v>218117329</v>
      </c>
      <c r="H975" s="51">
        <v>36557026</v>
      </c>
      <c r="I975" s="52">
        <f t="shared" si="51"/>
        <v>608232500</v>
      </c>
      <c r="J975" s="51">
        <v>0</v>
      </c>
      <c r="K975" s="53">
        <f t="shared" si="53"/>
        <v>608232500</v>
      </c>
      <c r="L975" s="34">
        <v>0</v>
      </c>
      <c r="M975" s="63"/>
      <c r="O975" s="35" t="str">
        <f>IF([1]totrevprm!O976="","",[1]totrevprm!O976)</f>
        <v/>
      </c>
    </row>
    <row r="976" spans="1:26">
      <c r="A976" s="47" t="s">
        <v>48</v>
      </c>
      <c r="B976" s="48" t="s">
        <v>202</v>
      </c>
      <c r="C976" s="49" t="s">
        <v>125</v>
      </c>
      <c r="D976" s="50">
        <v>1996</v>
      </c>
      <c r="E976" s="51">
        <v>193636502</v>
      </c>
      <c r="F976" s="51">
        <v>118717121</v>
      </c>
      <c r="G976" s="51">
        <v>228259960</v>
      </c>
      <c r="H976" s="51">
        <v>19699949</v>
      </c>
      <c r="I976" s="52">
        <f t="shared" si="51"/>
        <v>560313532</v>
      </c>
      <c r="J976" s="51">
        <v>0</v>
      </c>
      <c r="K976" s="53">
        <f t="shared" si="53"/>
        <v>560313532</v>
      </c>
      <c r="L976" s="34">
        <v>0</v>
      </c>
      <c r="M976" s="63"/>
      <c r="O976" s="35" t="str">
        <f>IF([1]totrevprm!O977="","",[1]totrevprm!O977)</f>
        <v/>
      </c>
    </row>
    <row r="977" spans="1:26">
      <c r="A977" s="47" t="s">
        <v>48</v>
      </c>
      <c r="B977" s="48" t="s">
        <v>202</v>
      </c>
      <c r="C977" s="49" t="s">
        <v>125</v>
      </c>
      <c r="D977" s="50">
        <v>1997</v>
      </c>
      <c r="E977" s="51">
        <v>193559711</v>
      </c>
      <c r="F977" s="51">
        <v>114621272</v>
      </c>
      <c r="G977" s="51">
        <v>233730642</v>
      </c>
      <c r="H977" s="51">
        <v>24378933</v>
      </c>
      <c r="I977" s="52">
        <f t="shared" si="51"/>
        <v>566290558</v>
      </c>
      <c r="J977" s="51">
        <v>0</v>
      </c>
      <c r="K977" s="53">
        <f t="shared" si="53"/>
        <v>566290558</v>
      </c>
      <c r="L977" s="34">
        <v>0</v>
      </c>
      <c r="M977" s="63"/>
      <c r="O977" s="35" t="str">
        <f>IF([1]totrevprm!O978="","",[1]totrevprm!O978)</f>
        <v/>
      </c>
    </row>
    <row r="978" spans="1:26">
      <c r="A978" s="47" t="s">
        <v>48</v>
      </c>
      <c r="B978" s="48" t="s">
        <v>202</v>
      </c>
      <c r="C978" s="49" t="s">
        <v>125</v>
      </c>
      <c r="D978" s="50">
        <v>1998</v>
      </c>
      <c r="E978" s="51">
        <v>185814389</v>
      </c>
      <c r="F978" s="51">
        <v>112354833</v>
      </c>
      <c r="G978" s="51">
        <v>240114841</v>
      </c>
      <c r="H978" s="51">
        <v>30435668</v>
      </c>
      <c r="I978" s="52">
        <f t="shared" si="51"/>
        <v>568719731</v>
      </c>
      <c r="J978" s="51">
        <v>0</v>
      </c>
      <c r="K978" s="53">
        <f t="shared" si="53"/>
        <v>568719731</v>
      </c>
      <c r="L978" s="34">
        <v>0</v>
      </c>
      <c r="M978" s="63"/>
      <c r="O978" s="35" t="str">
        <f>IF([1]totrevprm!O979="","",[1]totrevprm!O979)</f>
        <v/>
      </c>
    </row>
    <row r="979" spans="1:26">
      <c r="A979" s="47" t="s">
        <v>48</v>
      </c>
      <c r="B979" s="48" t="s">
        <v>202</v>
      </c>
      <c r="C979" s="49" t="s">
        <v>125</v>
      </c>
      <c r="D979" s="50">
        <v>1999</v>
      </c>
      <c r="E979" s="51">
        <v>190832253</v>
      </c>
      <c r="F979" s="51">
        <v>146602863</v>
      </c>
      <c r="G979" s="51">
        <v>251313879</v>
      </c>
      <c r="H979" s="51">
        <v>21499523</v>
      </c>
      <c r="I979" s="52">
        <f t="shared" si="51"/>
        <v>610248518</v>
      </c>
      <c r="J979" s="51">
        <v>0</v>
      </c>
      <c r="K979" s="53">
        <f t="shared" si="53"/>
        <v>610248518</v>
      </c>
      <c r="L979" s="34">
        <v>0</v>
      </c>
      <c r="M979" s="63"/>
      <c r="O979" s="35" t="str">
        <f>IF([1]totrevprm!O980="","",[1]totrevprm!O980)</f>
        <v/>
      </c>
    </row>
    <row r="980" spans="1:26">
      <c r="A980" s="47" t="s">
        <v>48</v>
      </c>
      <c r="B980" s="48" t="s">
        <v>202</v>
      </c>
      <c r="C980" s="49" t="s">
        <v>125</v>
      </c>
      <c r="D980" s="50">
        <v>2000</v>
      </c>
      <c r="E980" s="51">
        <v>195293601</v>
      </c>
      <c r="F980" s="51">
        <v>182761370</v>
      </c>
      <c r="G980" s="51">
        <v>267438449</v>
      </c>
      <c r="H980" s="51">
        <v>18416508</v>
      </c>
      <c r="I980" s="52">
        <f t="shared" si="51"/>
        <v>663909928</v>
      </c>
      <c r="J980" s="51">
        <v>0</v>
      </c>
      <c r="K980" s="53">
        <f t="shared" si="53"/>
        <v>663909928</v>
      </c>
      <c r="L980" s="34">
        <v>0</v>
      </c>
      <c r="M980" s="63"/>
      <c r="O980" s="35" t="str">
        <f>IF([1]totrevprm!O981="","",[1]totrevprm!O981)</f>
        <v/>
      </c>
      <c r="V980" s="35" t="s">
        <v>202</v>
      </c>
      <c r="W980" s="55">
        <v>264945</v>
      </c>
      <c r="X980" s="55">
        <v>753481</v>
      </c>
      <c r="Y980" s="55">
        <v>2037834</v>
      </c>
      <c r="Z980" s="55">
        <v>0</v>
      </c>
    </row>
    <row r="981" spans="1:26">
      <c r="A981" s="47" t="s">
        <v>48</v>
      </c>
      <c r="B981" s="48" t="s">
        <v>202</v>
      </c>
      <c r="C981" s="49" t="s">
        <v>125</v>
      </c>
      <c r="D981" s="50">
        <v>2001</v>
      </c>
      <c r="E981" s="51">
        <v>196489776</v>
      </c>
      <c r="F981" s="51">
        <v>207425482</v>
      </c>
      <c r="G981" s="51">
        <v>300463230</v>
      </c>
      <c r="H981" s="51">
        <v>26302806</v>
      </c>
      <c r="I981" s="52">
        <f t="shared" si="51"/>
        <v>730681294</v>
      </c>
      <c r="J981" s="51">
        <v>0</v>
      </c>
      <c r="K981" s="53">
        <f t="shared" si="53"/>
        <v>730681294</v>
      </c>
      <c r="L981" s="34">
        <v>0</v>
      </c>
      <c r="M981" s="63"/>
      <c r="O981" s="35" t="str">
        <f>IF([1]totrevprm!O982="","",[1]totrevprm!O982)</f>
        <v/>
      </c>
      <c r="V981" s="35"/>
      <c r="W981" s="55"/>
      <c r="X981" s="55"/>
      <c r="Y981" s="55"/>
      <c r="Z981" s="55"/>
    </row>
    <row r="982" spans="1:26">
      <c r="A982" s="47" t="s">
        <v>48</v>
      </c>
      <c r="B982" s="48" t="s">
        <v>202</v>
      </c>
      <c r="C982" s="49" t="s">
        <v>125</v>
      </c>
      <c r="D982" s="50">
        <v>2002</v>
      </c>
      <c r="E982" s="51">
        <v>228114256</v>
      </c>
      <c r="F982" s="51">
        <v>247001321</v>
      </c>
      <c r="G982" s="51">
        <v>285510925</v>
      </c>
      <c r="H982" s="51">
        <v>28760226</v>
      </c>
      <c r="I982" s="52">
        <f t="shared" si="51"/>
        <v>789386728</v>
      </c>
      <c r="J982" s="51">
        <v>0</v>
      </c>
      <c r="K982" s="53">
        <f t="shared" si="53"/>
        <v>789386728</v>
      </c>
      <c r="L982" s="34">
        <v>0</v>
      </c>
      <c r="M982" s="63"/>
      <c r="O982" s="35" t="str">
        <f>IF([1]totrevprm!O983="","",[1]totrevprm!O983)</f>
        <v/>
      </c>
      <c r="V982" s="35"/>
      <c r="W982" s="55"/>
      <c r="X982" s="55"/>
      <c r="Y982" s="55"/>
      <c r="Z982" s="55"/>
    </row>
    <row r="983" spans="1:26">
      <c r="A983" s="47" t="s">
        <v>48</v>
      </c>
      <c r="B983" s="48" t="s">
        <v>202</v>
      </c>
      <c r="C983" s="49" t="s">
        <v>150</v>
      </c>
      <c r="D983" s="50">
        <v>2003</v>
      </c>
      <c r="E983" s="56">
        <v>200687914</v>
      </c>
      <c r="F983" s="56">
        <v>230912704</v>
      </c>
      <c r="G983" s="56">
        <v>326378682</v>
      </c>
      <c r="H983" s="56">
        <v>4039810</v>
      </c>
      <c r="I983" s="52">
        <f t="shared" si="51"/>
        <v>762019110</v>
      </c>
      <c r="J983" s="51">
        <v>0</v>
      </c>
      <c r="K983" s="53">
        <f t="shared" si="53"/>
        <v>762019110</v>
      </c>
      <c r="L983" s="34">
        <v>1609793</v>
      </c>
      <c r="M983" s="63" t="s">
        <v>129</v>
      </c>
      <c r="N983" t="s">
        <v>101</v>
      </c>
      <c r="O983" s="35" t="str">
        <f>IF([1]totrevprm!O984="","",[1]totrevprm!O984)</f>
        <v/>
      </c>
      <c r="T983" s="62"/>
      <c r="V983" s="35"/>
      <c r="W983" s="55"/>
      <c r="X983" s="55"/>
      <c r="Y983" s="55"/>
      <c r="Z983" s="55"/>
    </row>
    <row r="984" spans="1:26">
      <c r="A984" s="47" t="s">
        <v>48</v>
      </c>
      <c r="B984" s="48" t="s">
        <v>202</v>
      </c>
      <c r="C984" s="49" t="s">
        <v>125</v>
      </c>
      <c r="D984" s="50">
        <v>2004</v>
      </c>
      <c r="E984" s="56">
        <v>208199260</v>
      </c>
      <c r="F984" s="56">
        <v>258729569</v>
      </c>
      <c r="G984" s="56">
        <v>328163224</v>
      </c>
      <c r="H984" s="56">
        <v>4882722</v>
      </c>
      <c r="I984" s="52">
        <f t="shared" si="51"/>
        <v>799974775</v>
      </c>
      <c r="J984" s="51">
        <v>0</v>
      </c>
      <c r="K984" s="53">
        <f t="shared" si="53"/>
        <v>799974775</v>
      </c>
      <c r="L984" s="34">
        <v>1883841</v>
      </c>
      <c r="M984" s="63" t="s">
        <v>129</v>
      </c>
      <c r="N984" t="s">
        <v>101</v>
      </c>
      <c r="O984" s="35" t="str">
        <f>IF([1]totrevprm!O985="","",[1]totrevprm!O985)</f>
        <v/>
      </c>
      <c r="T984" s="62"/>
      <c r="V984" s="35"/>
      <c r="W984" s="55"/>
      <c r="X984" s="55"/>
      <c r="Y984" s="55"/>
      <c r="Z984" s="55"/>
    </row>
    <row r="985" spans="1:26">
      <c r="A985" s="47" t="s">
        <v>48</v>
      </c>
      <c r="B985" s="48" t="s">
        <v>202</v>
      </c>
      <c r="C985" s="49"/>
      <c r="D985" s="50">
        <v>2005</v>
      </c>
      <c r="E985" s="56">
        <v>211045281</v>
      </c>
      <c r="F985" s="56">
        <v>239443767</v>
      </c>
      <c r="G985" s="56">
        <v>338709389</v>
      </c>
      <c r="H985" s="56">
        <v>13418591</v>
      </c>
      <c r="I985" s="52">
        <f t="shared" si="51"/>
        <v>802617028</v>
      </c>
      <c r="J985" s="51">
        <v>0</v>
      </c>
      <c r="K985" s="53">
        <f t="shared" si="53"/>
        <v>802617028</v>
      </c>
      <c r="L985" s="34">
        <v>903196</v>
      </c>
      <c r="M985" s="63" t="s">
        <v>129</v>
      </c>
      <c r="N985" t="s">
        <v>101</v>
      </c>
      <c r="O985" s="35" t="str">
        <f>IF([1]totrevprm!O986="","",[1]totrevprm!O986)</f>
        <v/>
      </c>
      <c r="T985" s="62"/>
      <c r="V985" s="35"/>
      <c r="W985" s="55"/>
      <c r="X985" s="55"/>
      <c r="Y985" s="55"/>
      <c r="Z985" s="55"/>
    </row>
    <row r="986" spans="1:26">
      <c r="A986" s="47" t="s">
        <v>48</v>
      </c>
      <c r="B986" s="48" t="s">
        <v>202</v>
      </c>
      <c r="C986" s="49"/>
      <c r="D986" s="50">
        <v>2006</v>
      </c>
      <c r="E986" s="34">
        <v>227805187</v>
      </c>
      <c r="F986" s="34">
        <v>250827065</v>
      </c>
      <c r="G986" s="34">
        <v>358021964</v>
      </c>
      <c r="H986" s="34">
        <v>8050515</v>
      </c>
      <c r="I986" s="52">
        <f t="shared" si="51"/>
        <v>844704731</v>
      </c>
      <c r="J986" s="51">
        <v>0</v>
      </c>
      <c r="K986" s="53">
        <f t="shared" si="53"/>
        <v>844704731</v>
      </c>
      <c r="L986" s="34">
        <v>1438443</v>
      </c>
      <c r="M986" s="63" t="s">
        <v>129</v>
      </c>
      <c r="N986" t="s">
        <v>101</v>
      </c>
      <c r="O986" s="35" t="str">
        <f>IF([1]totrevprm!O987="","",[1]totrevprm!O987)</f>
        <v/>
      </c>
      <c r="T986" s="62"/>
      <c r="V986" s="35"/>
      <c r="W986" s="55"/>
      <c r="X986" s="55"/>
      <c r="Y986" s="55"/>
      <c r="Z986" s="55"/>
    </row>
    <row r="987" spans="1:26">
      <c r="A987" s="47" t="s">
        <v>48</v>
      </c>
      <c r="B987" s="48" t="s">
        <v>202</v>
      </c>
      <c r="C987" s="49"/>
      <c r="D987" s="50">
        <v>2007</v>
      </c>
      <c r="E987" s="34">
        <v>245059396</v>
      </c>
      <c r="F987" s="34">
        <v>238595697</v>
      </c>
      <c r="G987" s="34">
        <v>432056095</v>
      </c>
      <c r="H987" s="34">
        <v>24306100</v>
      </c>
      <c r="I987" s="52">
        <f t="shared" si="51"/>
        <v>940017288</v>
      </c>
      <c r="J987" s="51">
        <v>0</v>
      </c>
      <c r="K987" s="53">
        <f t="shared" si="53"/>
        <v>940017288</v>
      </c>
      <c r="L987" s="34">
        <v>871548</v>
      </c>
      <c r="M987" s="63" t="s">
        <v>129</v>
      </c>
      <c r="N987" t="s">
        <v>101</v>
      </c>
      <c r="O987" s="35" t="str">
        <f>IF([1]totrevprm!O988="","",[1]totrevprm!O988)</f>
        <v/>
      </c>
      <c r="T987" s="62"/>
      <c r="V987" s="35"/>
      <c r="W987" s="55"/>
      <c r="X987" s="55"/>
      <c r="Y987" s="55"/>
      <c r="Z987" s="55"/>
    </row>
    <row r="988" spans="1:26">
      <c r="A988" s="47" t="s">
        <v>48</v>
      </c>
      <c r="B988" s="48" t="s">
        <v>202</v>
      </c>
      <c r="C988" s="49"/>
      <c r="D988" s="50">
        <v>2008</v>
      </c>
      <c r="E988" s="34">
        <v>260776679</v>
      </c>
      <c r="F988" s="34">
        <v>319463772</v>
      </c>
      <c r="G988" s="34">
        <v>471542573</v>
      </c>
      <c r="H988" s="34">
        <v>7582004</v>
      </c>
      <c r="I988" s="52">
        <f t="shared" si="51"/>
        <v>1059365028</v>
      </c>
      <c r="J988" s="51">
        <v>0</v>
      </c>
      <c r="K988" s="53">
        <f t="shared" si="53"/>
        <v>1059365028</v>
      </c>
      <c r="L988" s="34">
        <v>1369555</v>
      </c>
      <c r="M988" s="63" t="s">
        <v>129</v>
      </c>
      <c r="N988" t="s">
        <v>101</v>
      </c>
      <c r="O988" s="35" t="str">
        <f>IF([1]totrevprm!O989="","",[1]totrevprm!O989)</f>
        <v/>
      </c>
      <c r="T988" s="62"/>
      <c r="V988" s="35"/>
      <c r="W988" s="55"/>
      <c r="X988" s="55"/>
      <c r="Y988" s="55"/>
      <c r="Z988" s="55"/>
    </row>
    <row r="989" spans="1:26">
      <c r="A989" s="47" t="s">
        <v>48</v>
      </c>
      <c r="B989" s="48" t="s">
        <v>202</v>
      </c>
      <c r="C989" s="49"/>
      <c r="D989" s="50">
        <v>2009</v>
      </c>
      <c r="E989" s="34">
        <v>296416646</v>
      </c>
      <c r="F989" s="34">
        <v>312026561</v>
      </c>
      <c r="G989" s="34">
        <v>498434550</v>
      </c>
      <c r="H989" s="34">
        <v>8873352</v>
      </c>
      <c r="I989" s="52">
        <f t="shared" si="51"/>
        <v>1115751109</v>
      </c>
      <c r="J989" s="51">
        <v>0</v>
      </c>
      <c r="K989" s="53">
        <f t="shared" si="53"/>
        <v>1115751109</v>
      </c>
      <c r="L989" s="34">
        <v>1127744</v>
      </c>
      <c r="M989" s="63" t="s">
        <v>129</v>
      </c>
      <c r="N989" t="s">
        <v>101</v>
      </c>
      <c r="O989" s="35" t="str">
        <f>IF([1]totrevprm!O990="","",[1]totrevprm!O990)</f>
        <v/>
      </c>
      <c r="T989" s="62"/>
      <c r="V989" s="35"/>
      <c r="W989" s="55"/>
      <c r="X989" s="55"/>
      <c r="Y989" s="55"/>
      <c r="Z989" s="55"/>
    </row>
    <row r="990" spans="1:26">
      <c r="A990" s="47" t="s">
        <v>48</v>
      </c>
      <c r="B990" s="48" t="s">
        <v>202</v>
      </c>
      <c r="C990" s="49"/>
      <c r="D990" s="50">
        <v>2010</v>
      </c>
      <c r="E990" s="34">
        <v>302627018</v>
      </c>
      <c r="F990" s="34">
        <v>307916293</v>
      </c>
      <c r="G990" s="34">
        <v>551070428</v>
      </c>
      <c r="H990" s="34">
        <v>4080653</v>
      </c>
      <c r="I990" s="52">
        <f t="shared" si="51"/>
        <v>1165694392</v>
      </c>
      <c r="J990" s="51">
        <v>0</v>
      </c>
      <c r="K990" s="53">
        <f t="shared" si="53"/>
        <v>1165694392</v>
      </c>
      <c r="L990" s="34">
        <v>1029482</v>
      </c>
      <c r="M990" s="63" t="s">
        <v>129</v>
      </c>
      <c r="N990" t="s">
        <v>101</v>
      </c>
      <c r="O990" s="35" t="str">
        <f>IF([1]totrevprm!O991="","",[1]totrevprm!O991)</f>
        <v/>
      </c>
      <c r="T990" s="62"/>
      <c r="V990" s="35"/>
      <c r="W990" s="55"/>
      <c r="X990" s="55"/>
      <c r="Y990" s="55"/>
      <c r="Z990" s="55"/>
    </row>
    <row r="991" spans="1:26">
      <c r="A991" s="47" t="s">
        <v>48</v>
      </c>
      <c r="B991" s="48" t="s">
        <v>202</v>
      </c>
      <c r="C991" s="49"/>
      <c r="D991" s="50">
        <v>2011</v>
      </c>
      <c r="E991" s="34">
        <v>315228909</v>
      </c>
      <c r="F991" s="34">
        <v>318516072</v>
      </c>
      <c r="G991" s="34">
        <v>496465446</v>
      </c>
      <c r="H991" s="34">
        <v>6685346</v>
      </c>
      <c r="I991" s="52">
        <f t="shared" si="51"/>
        <v>1136895773</v>
      </c>
      <c r="J991" s="51">
        <v>0</v>
      </c>
      <c r="K991" s="53">
        <f t="shared" si="53"/>
        <v>1136895773</v>
      </c>
      <c r="L991" s="34">
        <v>1274739</v>
      </c>
      <c r="M991" s="63" t="s">
        <v>129</v>
      </c>
      <c r="N991" t="s">
        <v>101</v>
      </c>
      <c r="O991" s="35" t="str">
        <f>IF([1]totrevprm!O992="","",[1]totrevprm!O992)</f>
        <v/>
      </c>
      <c r="T991" s="62"/>
      <c r="V991" s="35"/>
      <c r="W991" s="55"/>
      <c r="X991" s="55"/>
      <c r="Y991" s="55"/>
      <c r="Z991" s="55"/>
    </row>
    <row r="992" spans="1:26">
      <c r="A992" s="47" t="s">
        <v>48</v>
      </c>
      <c r="B992" s="48" t="s">
        <v>202</v>
      </c>
      <c r="C992" s="49"/>
      <c r="D992" s="50">
        <v>2012</v>
      </c>
      <c r="E992" s="34">
        <v>330777643</v>
      </c>
      <c r="F992" s="34">
        <v>311430804</v>
      </c>
      <c r="G992" s="34">
        <v>462625440</v>
      </c>
      <c r="H992" s="34">
        <v>23790523</v>
      </c>
      <c r="I992" s="52">
        <f t="shared" ref="I992:I1055" si="54">SUM(E992:H992)</f>
        <v>1128624410</v>
      </c>
      <c r="J992" s="51">
        <v>0</v>
      </c>
      <c r="K992" s="53">
        <f t="shared" si="53"/>
        <v>1128624410</v>
      </c>
      <c r="L992" s="34">
        <v>1766233</v>
      </c>
      <c r="M992" s="63" t="s">
        <v>129</v>
      </c>
      <c r="N992" t="s">
        <v>101</v>
      </c>
      <c r="O992" s="35" t="str">
        <f>IF([1]totrevprm!O993="","",[1]totrevprm!O993)</f>
        <v/>
      </c>
      <c r="T992" s="62"/>
      <c r="V992" s="35"/>
      <c r="W992" s="55"/>
      <c r="X992" s="55"/>
      <c r="Y992" s="55"/>
      <c r="Z992" s="55"/>
    </row>
    <row r="993" spans="1:26">
      <c r="A993" s="47" t="s">
        <v>48</v>
      </c>
      <c r="B993" s="48" t="s">
        <v>202</v>
      </c>
      <c r="C993" s="49"/>
      <c r="D993" s="50">
        <v>2013</v>
      </c>
      <c r="E993" s="34">
        <v>333294027</v>
      </c>
      <c r="F993" s="34">
        <v>313268321</v>
      </c>
      <c r="G993" s="34">
        <v>635815556</v>
      </c>
      <c r="H993" s="34">
        <v>13576128</v>
      </c>
      <c r="I993" s="52">
        <f t="shared" si="54"/>
        <v>1295954032</v>
      </c>
      <c r="J993" s="51">
        <v>0</v>
      </c>
      <c r="K993" s="53">
        <f t="shared" si="53"/>
        <v>1295954032</v>
      </c>
      <c r="L993" s="34">
        <v>3425813</v>
      </c>
      <c r="M993" s="63" t="s">
        <v>129</v>
      </c>
      <c r="N993" t="s">
        <v>101</v>
      </c>
      <c r="O993" s="35" t="str">
        <f>IF([1]totrevprm!O994="","",[1]totrevprm!O994)</f>
        <v/>
      </c>
      <c r="T993" s="62"/>
      <c r="V993" s="35"/>
      <c r="W993" s="55"/>
      <c r="X993" s="55"/>
      <c r="Y993" s="55"/>
      <c r="Z993" s="55"/>
    </row>
    <row r="994" spans="1:26">
      <c r="A994" s="47" t="s">
        <v>48</v>
      </c>
      <c r="B994" s="48" t="s">
        <v>202</v>
      </c>
      <c r="C994" s="49"/>
      <c r="D994" s="50">
        <v>2014</v>
      </c>
      <c r="E994" s="34">
        <v>368543193</v>
      </c>
      <c r="F994" s="34">
        <v>335464229</v>
      </c>
      <c r="G994" s="34">
        <v>937114389</v>
      </c>
      <c r="H994" s="34">
        <v>4411758</v>
      </c>
      <c r="I994" s="52">
        <f t="shared" si="54"/>
        <v>1645533569</v>
      </c>
      <c r="J994" s="51">
        <v>0</v>
      </c>
      <c r="K994" s="53">
        <f t="shared" si="53"/>
        <v>1645533569</v>
      </c>
      <c r="L994" s="34">
        <v>9162283</v>
      </c>
      <c r="M994" s="63" t="s">
        <v>129</v>
      </c>
      <c r="N994" t="s">
        <v>101</v>
      </c>
      <c r="O994" s="35" t="str">
        <f>IF([1]totrevprm!O995="","",[1]totrevprm!O995)</f>
        <v/>
      </c>
      <c r="T994" s="62"/>
      <c r="V994" s="35"/>
      <c r="W994" s="55"/>
      <c r="X994" s="55"/>
      <c r="Y994" s="55"/>
      <c r="Z994" s="55"/>
    </row>
    <row r="995" spans="1:26">
      <c r="A995" s="47" t="s">
        <v>48</v>
      </c>
      <c r="B995" s="48" t="s">
        <v>202</v>
      </c>
      <c r="C995" s="49"/>
      <c r="D995" s="50">
        <v>2015</v>
      </c>
      <c r="E995" s="34">
        <v>370847924</v>
      </c>
      <c r="F995" s="34">
        <v>342280331</v>
      </c>
      <c r="G995" s="34">
        <v>888161790</v>
      </c>
      <c r="H995" s="34">
        <v>6345206</v>
      </c>
      <c r="I995" s="52">
        <f t="shared" si="54"/>
        <v>1607635251</v>
      </c>
      <c r="J995" s="51">
        <v>0</v>
      </c>
      <c r="K995" s="53">
        <f t="shared" si="53"/>
        <v>1607635251</v>
      </c>
      <c r="L995" s="34">
        <v>6698294</v>
      </c>
      <c r="M995" s="63" t="s">
        <v>129</v>
      </c>
      <c r="N995" t="s">
        <v>101</v>
      </c>
      <c r="O995" s="35" t="str">
        <f>IF([1]totrevprm!O996="","",[1]totrevprm!O996)</f>
        <v/>
      </c>
      <c r="P995" s="32">
        <v>47138499.276989177</v>
      </c>
      <c r="Q995" s="32">
        <v>40145698.530000001</v>
      </c>
      <c r="T995" s="62"/>
      <c r="V995" s="35"/>
      <c r="W995" s="55"/>
      <c r="X995" s="55"/>
      <c r="Y995" s="55"/>
      <c r="Z995" s="55"/>
    </row>
    <row r="996" spans="1:26">
      <c r="A996" s="47" t="s">
        <v>48</v>
      </c>
      <c r="B996" s="48" t="s">
        <v>202</v>
      </c>
      <c r="C996" s="49"/>
      <c r="D996" s="50">
        <v>2016</v>
      </c>
      <c r="E996" s="34">
        <v>362545507</v>
      </c>
      <c r="F996" s="34">
        <v>431787509</v>
      </c>
      <c r="G996" s="34">
        <v>939752785</v>
      </c>
      <c r="H996" s="34">
        <v>5691358</v>
      </c>
      <c r="I996" s="52">
        <f t="shared" si="54"/>
        <v>1739777159</v>
      </c>
      <c r="J996" s="51">
        <v>0</v>
      </c>
      <c r="K996" s="53">
        <f t="shared" si="53"/>
        <v>1739777159</v>
      </c>
      <c r="L996" s="34">
        <v>3055255</v>
      </c>
      <c r="M996" s="63" t="s">
        <v>129</v>
      </c>
      <c r="N996" t="s">
        <v>101</v>
      </c>
      <c r="O996" s="35" t="str">
        <f>IF([1]totrevprm!O997="","",[1]totrevprm!O997)</f>
        <v/>
      </c>
      <c r="P996" s="32">
        <v>49688005.426429354</v>
      </c>
      <c r="Q996" s="32">
        <v>39919141.737819545</v>
      </c>
      <c r="T996" s="62"/>
      <c r="V996" s="35"/>
      <c r="W996" s="55"/>
      <c r="X996" s="55"/>
      <c r="Y996" s="55"/>
      <c r="Z996" s="55"/>
    </row>
    <row r="997" spans="1:26">
      <c r="A997" s="47" t="s">
        <v>48</v>
      </c>
      <c r="B997" s="48" t="s">
        <v>202</v>
      </c>
      <c r="C997" s="49"/>
      <c r="D997" s="50">
        <v>2017</v>
      </c>
      <c r="E997" s="34">
        <v>381525958</v>
      </c>
      <c r="F997" s="34">
        <v>376244692</v>
      </c>
      <c r="G997" s="34">
        <v>1040573840</v>
      </c>
      <c r="H997" s="34">
        <v>18105376</v>
      </c>
      <c r="I997" s="52">
        <f t="shared" si="54"/>
        <v>1816449866</v>
      </c>
      <c r="J997" s="51">
        <v>0</v>
      </c>
      <c r="K997" s="53">
        <f t="shared" si="53"/>
        <v>1816449866</v>
      </c>
      <c r="L997" s="57">
        <v>2864006</v>
      </c>
      <c r="M997" s="63" t="s">
        <v>129</v>
      </c>
      <c r="N997" t="s">
        <v>101</v>
      </c>
      <c r="O997" s="35" t="str">
        <f>IF([1]totrevprm!O998="","",[1]totrevprm!O998)</f>
        <v/>
      </c>
      <c r="P997" s="32">
        <v>52530848.289765693</v>
      </c>
      <c r="Q997" s="32">
        <v>38305163.714803152</v>
      </c>
      <c r="S997" s="33">
        <v>0</v>
      </c>
      <c r="T997" s="33" t="s">
        <v>110</v>
      </c>
      <c r="U997" s="33">
        <v>3</v>
      </c>
      <c r="V997" s="35"/>
      <c r="W997" s="55"/>
      <c r="X997" s="55"/>
      <c r="Y997" s="55"/>
      <c r="Z997" s="55"/>
    </row>
    <row r="998" spans="1:26">
      <c r="A998" s="47" t="s">
        <v>48</v>
      </c>
      <c r="B998" s="48" t="s">
        <v>202</v>
      </c>
      <c r="C998" s="49"/>
      <c r="D998" s="50">
        <v>2018</v>
      </c>
      <c r="E998" s="34">
        <v>385539494</v>
      </c>
      <c r="F998" s="34">
        <v>397661704</v>
      </c>
      <c r="G998" s="34">
        <v>1045093299.34</v>
      </c>
      <c r="H998" s="34">
        <v>6029299</v>
      </c>
      <c r="I998" s="52">
        <f t="shared" si="54"/>
        <v>1834323796.3400002</v>
      </c>
      <c r="J998" s="51">
        <v>0</v>
      </c>
      <c r="K998" s="53">
        <f t="shared" si="53"/>
        <v>1834323796.3400002</v>
      </c>
      <c r="L998" s="57">
        <v>2842316</v>
      </c>
      <c r="M998" s="63" t="s">
        <v>129</v>
      </c>
      <c r="N998" t="s">
        <v>101</v>
      </c>
      <c r="O998" s="35" t="str">
        <f>IF([1]totrevprm!O999="","",[1]totrevprm!O999)</f>
        <v/>
      </c>
      <c r="P998" s="32">
        <v>52982991.556393884</v>
      </c>
      <c r="Q998" s="32">
        <v>36854444</v>
      </c>
      <c r="V998" s="35"/>
      <c r="W998" s="55"/>
      <c r="X998" s="55"/>
      <c r="Y998" s="55"/>
      <c r="Z998" s="55"/>
    </row>
    <row r="999" spans="1:26">
      <c r="A999" s="47" t="s">
        <v>48</v>
      </c>
      <c r="B999" s="48" t="s">
        <v>202</v>
      </c>
      <c r="C999" s="49"/>
      <c r="D999" s="50">
        <v>2019</v>
      </c>
      <c r="E999" s="34">
        <v>401318680</v>
      </c>
      <c r="F999" s="34">
        <v>392506573</v>
      </c>
      <c r="G999" s="34">
        <v>901829898.08029997</v>
      </c>
      <c r="H999" s="34">
        <v>3089837</v>
      </c>
      <c r="I999" s="52">
        <f t="shared" si="54"/>
        <v>1698744988.0802999</v>
      </c>
      <c r="J999" s="51">
        <v>0</v>
      </c>
      <c r="K999" s="53">
        <f t="shared" si="53"/>
        <v>1698744988.0802999</v>
      </c>
      <c r="L999" s="57">
        <v>5289964</v>
      </c>
      <c r="M999" s="63" t="s">
        <v>129</v>
      </c>
      <c r="N999" t="s">
        <v>101</v>
      </c>
      <c r="O999" s="35" t="str">
        <f>IF([1]totrevprm!O1000="","",[1]totrevprm!O1000)</f>
        <v/>
      </c>
      <c r="P999" s="32">
        <v>58576021.426227957</v>
      </c>
      <c r="Q999" s="32">
        <v>37868197.990000002</v>
      </c>
      <c r="V999" s="35"/>
      <c r="W999" s="55"/>
      <c r="X999" s="55"/>
      <c r="Y999" s="55"/>
      <c r="Z999" s="55"/>
    </row>
    <row r="1000" spans="1:26">
      <c r="A1000" s="47" t="s">
        <v>48</v>
      </c>
      <c r="B1000" s="48" t="s">
        <v>202</v>
      </c>
      <c r="C1000" s="49"/>
      <c r="D1000" s="50">
        <v>2020</v>
      </c>
      <c r="E1000" s="34">
        <v>455360804</v>
      </c>
      <c r="F1000" s="34">
        <v>365028601</v>
      </c>
      <c r="G1000" s="34">
        <v>934546601</v>
      </c>
      <c r="H1000" s="34">
        <v>8581032</v>
      </c>
      <c r="I1000" s="52">
        <f t="shared" si="54"/>
        <v>1763517038</v>
      </c>
      <c r="J1000" s="51">
        <v>0</v>
      </c>
      <c r="K1000" s="53">
        <f t="shared" si="53"/>
        <v>1763517038</v>
      </c>
      <c r="L1000" s="57">
        <v>2813825</v>
      </c>
      <c r="M1000" s="63" t="s">
        <v>200</v>
      </c>
      <c r="N1000" t="s">
        <v>101</v>
      </c>
      <c r="O1000" s="35" t="str">
        <f>IF([1]totrevprm!O1001="","",[1]totrevprm!O1001)</f>
        <v>Yes</v>
      </c>
      <c r="P1000" s="32">
        <v>60672254</v>
      </c>
      <c r="Q1000" s="32">
        <v>37085432</v>
      </c>
      <c r="V1000" s="35"/>
      <c r="W1000" s="55"/>
      <c r="X1000" s="55"/>
      <c r="Y1000" s="55"/>
      <c r="Z1000" s="55"/>
    </row>
    <row r="1001" spans="1:26">
      <c r="A1001" s="47" t="s">
        <v>48</v>
      </c>
      <c r="B1001" s="48" t="s">
        <v>202</v>
      </c>
      <c r="C1001" s="49"/>
      <c r="D1001" s="50">
        <v>2021</v>
      </c>
      <c r="E1001" s="34">
        <v>448547938</v>
      </c>
      <c r="F1001" s="34">
        <v>553104905</v>
      </c>
      <c r="G1001" s="34">
        <v>1298337136</v>
      </c>
      <c r="H1001" s="34">
        <v>6083836</v>
      </c>
      <c r="I1001" s="52">
        <f t="shared" si="54"/>
        <v>2306073815</v>
      </c>
      <c r="J1001" s="51">
        <v>0</v>
      </c>
      <c r="K1001" s="53">
        <f t="shared" si="53"/>
        <v>2306073815</v>
      </c>
      <c r="L1001" s="34">
        <v>0</v>
      </c>
      <c r="M1001" s="63" t="s">
        <v>132</v>
      </c>
      <c r="N1001" t="s">
        <v>101</v>
      </c>
      <c r="O1001" s="35" t="s">
        <v>101</v>
      </c>
      <c r="P1001" s="32">
        <v>61157970.019999996</v>
      </c>
      <c r="Q1001" s="32">
        <v>37781705</v>
      </c>
      <c r="V1001" s="35"/>
      <c r="W1001" s="55"/>
      <c r="X1001" s="55"/>
      <c r="Y1001" s="55"/>
      <c r="Z1001" s="55"/>
    </row>
    <row r="1002" spans="1:26">
      <c r="A1002" s="47" t="s">
        <v>48</v>
      </c>
      <c r="B1002" s="48" t="s">
        <v>202</v>
      </c>
      <c r="C1002" s="49"/>
      <c r="D1002" s="50">
        <v>2022</v>
      </c>
      <c r="E1002" s="34">
        <v>448794203</v>
      </c>
      <c r="F1002" s="34">
        <v>517868663</v>
      </c>
      <c r="G1002" s="34">
        <v>1428461407</v>
      </c>
      <c r="H1002" s="34">
        <v>2853869</v>
      </c>
      <c r="I1002" s="52">
        <f t="shared" si="54"/>
        <v>2397978142</v>
      </c>
      <c r="J1002" s="51">
        <v>0</v>
      </c>
      <c r="K1002" s="53">
        <f t="shared" si="53"/>
        <v>2397978142</v>
      </c>
      <c r="L1002" s="34">
        <v>0</v>
      </c>
      <c r="M1002" s="63" t="s">
        <v>132</v>
      </c>
      <c r="N1002" t="s">
        <v>101</v>
      </c>
      <c r="O1002" s="35" t="str">
        <f>IF([1]totrevprm!O1005="","",[1]totrevprm!O1005)</f>
        <v/>
      </c>
      <c r="P1002" s="57">
        <v>65207602</v>
      </c>
      <c r="Q1002" s="57">
        <v>37024919</v>
      </c>
    </row>
    <row r="1003" spans="1:26">
      <c r="A1003" s="47" t="s">
        <v>48</v>
      </c>
      <c r="B1003" s="48" t="s">
        <v>202</v>
      </c>
      <c r="C1003" s="49"/>
      <c r="D1003" s="50">
        <v>2023</v>
      </c>
      <c r="E1003" s="34">
        <v>466237236</v>
      </c>
      <c r="F1003" s="34">
        <v>755556760.42929995</v>
      </c>
      <c r="G1003" s="34">
        <v>1534042834</v>
      </c>
      <c r="H1003" s="34">
        <v>8133980</v>
      </c>
      <c r="I1003" s="52">
        <f t="shared" si="54"/>
        <v>2763970810.4292998</v>
      </c>
      <c r="K1003" s="53">
        <f t="shared" si="53"/>
        <v>2763970810.4292998</v>
      </c>
      <c r="L1003" s="34">
        <v>0</v>
      </c>
      <c r="M1003" s="63" t="s">
        <v>132</v>
      </c>
      <c r="O1003" s="35"/>
      <c r="P1003" s="57">
        <v>71207719.359999999</v>
      </c>
      <c r="Q1003" s="57">
        <v>36227830</v>
      </c>
    </row>
    <row r="1004" spans="1:26">
      <c r="A1004" s="47"/>
      <c r="B1004" s="49"/>
      <c r="C1004" s="49"/>
      <c r="E1004" s="51"/>
      <c r="F1004" s="51"/>
      <c r="G1004" s="51"/>
      <c r="H1004" s="51"/>
      <c r="I1004" s="52"/>
      <c r="K1004" s="59"/>
      <c r="L1004" s="34"/>
      <c r="M1004" s="63"/>
      <c r="O1004" s="35"/>
    </row>
    <row r="1005" spans="1:26">
      <c r="A1005" s="47" t="s">
        <v>49</v>
      </c>
      <c r="B1005" s="48" t="s">
        <v>203</v>
      </c>
      <c r="C1005" s="49" t="s">
        <v>124</v>
      </c>
      <c r="D1005" s="50">
        <v>1988</v>
      </c>
      <c r="E1005" s="51">
        <v>433750438</v>
      </c>
      <c r="F1005" s="51">
        <v>418065185</v>
      </c>
      <c r="G1005" s="51">
        <v>629941666</v>
      </c>
      <c r="H1005" s="51">
        <v>0</v>
      </c>
      <c r="I1005" s="52">
        <f t="shared" si="54"/>
        <v>1481757289</v>
      </c>
      <c r="J1005" s="51">
        <v>-23281899</v>
      </c>
      <c r="K1005" s="53">
        <f>SUM(I1005:J1005)</f>
        <v>1458475390</v>
      </c>
      <c r="L1005" s="34">
        <v>0</v>
      </c>
      <c r="M1005" s="63"/>
      <c r="O1005" s="35" t="str">
        <f>IF([1]totrevprm!O1006="","",[1]totrevprm!O1006)</f>
        <v/>
      </c>
    </row>
    <row r="1006" spans="1:26">
      <c r="A1006" s="47" t="s">
        <v>49</v>
      </c>
      <c r="B1006" s="48" t="s">
        <v>203</v>
      </c>
      <c r="C1006" s="49" t="s">
        <v>125</v>
      </c>
      <c r="D1006" s="50">
        <v>1989</v>
      </c>
      <c r="E1006" s="51">
        <v>398868887</v>
      </c>
      <c r="F1006" s="51">
        <v>450436550</v>
      </c>
      <c r="G1006" s="51">
        <v>678877041</v>
      </c>
      <c r="H1006" s="51">
        <v>0</v>
      </c>
      <c r="I1006" s="52">
        <f t="shared" si="54"/>
        <v>1528182478</v>
      </c>
      <c r="J1006" s="51">
        <v>-24201182</v>
      </c>
      <c r="K1006" s="53">
        <f t="shared" ref="K1006:K1040" si="55">SUM(I1006:J1006)</f>
        <v>1503981296</v>
      </c>
      <c r="L1006" s="34">
        <v>0</v>
      </c>
      <c r="M1006" s="63"/>
      <c r="O1006" s="35" t="str">
        <f>IF([1]totrevprm!O1007="","",[1]totrevprm!O1007)</f>
        <v/>
      </c>
    </row>
    <row r="1007" spans="1:26">
      <c r="A1007" s="47" t="s">
        <v>49</v>
      </c>
      <c r="B1007" s="48" t="s">
        <v>203</v>
      </c>
      <c r="C1007" s="49" t="s">
        <v>125</v>
      </c>
      <c r="D1007" s="50">
        <v>1990</v>
      </c>
      <c r="E1007" s="51">
        <v>421996673</v>
      </c>
      <c r="F1007" s="51">
        <v>467201546.16000003</v>
      </c>
      <c r="G1007" s="51">
        <v>765338463</v>
      </c>
      <c r="H1007" s="51">
        <v>0</v>
      </c>
      <c r="I1007" s="52">
        <f t="shared" si="54"/>
        <v>1654536682.1600001</v>
      </c>
      <c r="J1007" s="51">
        <v>-28449890</v>
      </c>
      <c r="K1007" s="53">
        <f t="shared" si="55"/>
        <v>1626086792.1600001</v>
      </c>
      <c r="L1007" s="34">
        <v>0</v>
      </c>
      <c r="M1007" s="63"/>
      <c r="O1007" s="35" t="str">
        <f>IF([1]totrevprm!O1008="","",[1]totrevprm!O1008)</f>
        <v/>
      </c>
    </row>
    <row r="1008" spans="1:26">
      <c r="A1008" s="47" t="s">
        <v>49</v>
      </c>
      <c r="B1008" s="48" t="s">
        <v>203</v>
      </c>
      <c r="C1008" s="49" t="s">
        <v>125</v>
      </c>
      <c r="D1008" s="50">
        <v>1991</v>
      </c>
      <c r="E1008" s="51">
        <v>470693992</v>
      </c>
      <c r="F1008" s="51">
        <v>480634914</v>
      </c>
      <c r="G1008" s="51">
        <v>809821032</v>
      </c>
      <c r="H1008" s="51">
        <v>0</v>
      </c>
      <c r="I1008" s="52">
        <f t="shared" si="54"/>
        <v>1761149938</v>
      </c>
      <c r="J1008" s="51">
        <v>-30623822</v>
      </c>
      <c r="K1008" s="53">
        <f t="shared" si="55"/>
        <v>1730526116</v>
      </c>
      <c r="L1008" s="34">
        <v>0</v>
      </c>
      <c r="M1008" s="63"/>
      <c r="O1008" s="35" t="str">
        <f>IF([1]totrevprm!O1009="","",[1]totrevprm!O1009)</f>
        <v/>
      </c>
    </row>
    <row r="1009" spans="1:26">
      <c r="A1009" s="47" t="s">
        <v>49</v>
      </c>
      <c r="B1009" s="48" t="s">
        <v>203</v>
      </c>
      <c r="C1009" s="49" t="s">
        <v>125</v>
      </c>
      <c r="D1009" s="50">
        <v>1992</v>
      </c>
      <c r="E1009" s="51">
        <v>488454238</v>
      </c>
      <c r="F1009" s="51">
        <v>439973744.92000002</v>
      </c>
      <c r="G1009" s="51">
        <v>873692323</v>
      </c>
      <c r="H1009" s="51">
        <v>0</v>
      </c>
      <c r="I1009" s="52">
        <f t="shared" si="54"/>
        <v>1802120305.9200001</v>
      </c>
      <c r="J1009" s="51">
        <v>-3197042</v>
      </c>
      <c r="K1009" s="53">
        <f t="shared" si="55"/>
        <v>1798923263.9200001</v>
      </c>
      <c r="L1009" s="34">
        <v>0</v>
      </c>
      <c r="M1009" s="63"/>
      <c r="O1009" s="35" t="str">
        <f>IF([1]totrevprm!O1010="","",[1]totrevprm!O1010)</f>
        <v/>
      </c>
    </row>
    <row r="1010" spans="1:26">
      <c r="A1010" s="47" t="s">
        <v>49</v>
      </c>
      <c r="B1010" s="48" t="s">
        <v>203</v>
      </c>
      <c r="C1010" s="49" t="s">
        <v>125</v>
      </c>
      <c r="D1010" s="50">
        <v>1993</v>
      </c>
      <c r="E1010" s="51">
        <v>493313156</v>
      </c>
      <c r="F1010" s="51">
        <v>345751489</v>
      </c>
      <c r="G1010" s="51">
        <v>938737324</v>
      </c>
      <c r="H1010" s="51">
        <v>0</v>
      </c>
      <c r="I1010" s="52">
        <f t="shared" si="54"/>
        <v>1777801969</v>
      </c>
      <c r="J1010" s="51">
        <v>-2797</v>
      </c>
      <c r="K1010" s="53">
        <f t="shared" si="55"/>
        <v>1777799172</v>
      </c>
      <c r="L1010" s="34">
        <v>0</v>
      </c>
      <c r="M1010" s="63"/>
      <c r="O1010" s="35" t="str">
        <f>IF([1]totrevprm!O1011="","",[1]totrevprm!O1011)</f>
        <v/>
      </c>
    </row>
    <row r="1011" spans="1:26">
      <c r="A1011" s="47" t="s">
        <v>49</v>
      </c>
      <c r="B1011" s="48" t="s">
        <v>203</v>
      </c>
      <c r="C1011" s="49" t="s">
        <v>125</v>
      </c>
      <c r="D1011" s="50">
        <v>1994</v>
      </c>
      <c r="E1011" s="51">
        <v>540223282</v>
      </c>
      <c r="F1011" s="51">
        <v>712764436</v>
      </c>
      <c r="G1011" s="51">
        <v>910908244</v>
      </c>
      <c r="H1011" s="51">
        <v>0</v>
      </c>
      <c r="I1011" s="52">
        <f t="shared" si="54"/>
        <v>2163895962</v>
      </c>
      <c r="J1011" s="51">
        <v>-176529</v>
      </c>
      <c r="K1011" s="53">
        <f t="shared" si="55"/>
        <v>2163719433</v>
      </c>
      <c r="L1011" s="34">
        <v>0</v>
      </c>
      <c r="M1011" s="63"/>
      <c r="O1011" s="35" t="str">
        <f>IF([1]totrevprm!O1012="","",[1]totrevprm!O1012)</f>
        <v/>
      </c>
    </row>
    <row r="1012" spans="1:26">
      <c r="A1012" s="47" t="s">
        <v>49</v>
      </c>
      <c r="B1012" s="48" t="s">
        <v>203</v>
      </c>
      <c r="C1012" s="49" t="s">
        <v>125</v>
      </c>
      <c r="D1012" s="50">
        <v>1995</v>
      </c>
      <c r="E1012" s="51">
        <v>580304048</v>
      </c>
      <c r="F1012" s="51">
        <v>1088285987</v>
      </c>
      <c r="G1012" s="51">
        <v>946054978</v>
      </c>
      <c r="H1012" s="51">
        <v>0</v>
      </c>
      <c r="I1012" s="52">
        <f t="shared" si="54"/>
        <v>2614645013</v>
      </c>
      <c r="J1012" s="51">
        <v>-296418</v>
      </c>
      <c r="K1012" s="53">
        <f t="shared" si="55"/>
        <v>2614348595</v>
      </c>
      <c r="L1012" s="34">
        <v>0</v>
      </c>
      <c r="M1012" s="63"/>
      <c r="O1012" s="35" t="str">
        <f>IF([1]totrevprm!O1013="","",[1]totrevprm!O1013)</f>
        <v/>
      </c>
    </row>
    <row r="1013" spans="1:26">
      <c r="A1013" s="47" t="s">
        <v>49</v>
      </c>
      <c r="B1013" s="48" t="s">
        <v>203</v>
      </c>
      <c r="C1013" s="49" t="s">
        <v>125</v>
      </c>
      <c r="D1013" s="50">
        <v>1996</v>
      </c>
      <c r="E1013" s="51">
        <v>573723813</v>
      </c>
      <c r="F1013" s="51">
        <v>672044173</v>
      </c>
      <c r="G1013" s="51">
        <v>984252981</v>
      </c>
      <c r="H1013" s="51">
        <v>0</v>
      </c>
      <c r="I1013" s="52">
        <f t="shared" si="54"/>
        <v>2230020967</v>
      </c>
      <c r="J1013" s="51">
        <v>-6</v>
      </c>
      <c r="K1013" s="53">
        <f t="shared" si="55"/>
        <v>2230020961</v>
      </c>
      <c r="L1013" s="34">
        <v>0</v>
      </c>
      <c r="M1013" s="63"/>
      <c r="O1013" s="35" t="str">
        <f>IF([1]totrevprm!O1014="","",[1]totrevprm!O1014)</f>
        <v/>
      </c>
    </row>
    <row r="1014" spans="1:26">
      <c r="A1014" s="47" t="s">
        <v>49</v>
      </c>
      <c r="B1014" s="48" t="s">
        <v>203</v>
      </c>
      <c r="C1014" s="49" t="s">
        <v>125</v>
      </c>
      <c r="D1014" s="50">
        <v>1997</v>
      </c>
      <c r="E1014" s="51">
        <v>574539177</v>
      </c>
      <c r="F1014" s="51">
        <v>814868462</v>
      </c>
      <c r="G1014" s="51">
        <v>1034818205</v>
      </c>
      <c r="H1014" s="51">
        <v>0</v>
      </c>
      <c r="I1014" s="52">
        <f t="shared" si="54"/>
        <v>2424225844</v>
      </c>
      <c r="J1014" s="51">
        <v>-75124</v>
      </c>
      <c r="K1014" s="53">
        <f t="shared" si="55"/>
        <v>2424150720</v>
      </c>
      <c r="L1014" s="34">
        <v>0</v>
      </c>
      <c r="M1014" s="63"/>
      <c r="O1014" s="35" t="str">
        <f>IF([1]totrevprm!O1015="","",[1]totrevprm!O1015)</f>
        <v/>
      </c>
    </row>
    <row r="1015" spans="1:26">
      <c r="A1015" s="47" t="s">
        <v>49</v>
      </c>
      <c r="B1015" s="48" t="s">
        <v>203</v>
      </c>
      <c r="C1015" s="49" t="s">
        <v>125</v>
      </c>
      <c r="D1015" s="50">
        <v>1998</v>
      </c>
      <c r="E1015" s="51">
        <v>582942458</v>
      </c>
      <c r="F1015" s="51">
        <v>782597180</v>
      </c>
      <c r="G1015" s="51">
        <v>1122058076</v>
      </c>
      <c r="H1015" s="51">
        <v>0</v>
      </c>
      <c r="I1015" s="52">
        <f t="shared" si="54"/>
        <v>2487597714</v>
      </c>
      <c r="J1015" s="51">
        <v>-5005885</v>
      </c>
      <c r="K1015" s="53">
        <f t="shared" si="55"/>
        <v>2482591829</v>
      </c>
      <c r="L1015" s="34">
        <v>0</v>
      </c>
      <c r="M1015" s="63"/>
      <c r="O1015" s="35" t="str">
        <f>IF([1]totrevprm!O1016="","",[1]totrevprm!O1016)</f>
        <v/>
      </c>
    </row>
    <row r="1016" spans="1:26">
      <c r="A1016" s="47" t="s">
        <v>49</v>
      </c>
      <c r="B1016" s="48" t="s">
        <v>203</v>
      </c>
      <c r="C1016" s="49" t="s">
        <v>125</v>
      </c>
      <c r="D1016" s="50">
        <v>1999</v>
      </c>
      <c r="E1016" s="51">
        <v>577215782</v>
      </c>
      <c r="F1016" s="51">
        <v>814694416</v>
      </c>
      <c r="G1016" s="51">
        <v>1223157898</v>
      </c>
      <c r="H1016" s="51">
        <v>0</v>
      </c>
      <c r="I1016" s="52">
        <f t="shared" si="54"/>
        <v>2615068096</v>
      </c>
      <c r="J1016" s="51">
        <v>-36919083</v>
      </c>
      <c r="K1016" s="53">
        <f t="shared" si="55"/>
        <v>2578149013</v>
      </c>
      <c r="L1016" s="34">
        <v>0</v>
      </c>
      <c r="M1016" s="63"/>
      <c r="O1016" s="35" t="str">
        <f>IF([1]totrevprm!O1017="","",[1]totrevprm!O1017)</f>
        <v/>
      </c>
    </row>
    <row r="1017" spans="1:26">
      <c r="A1017" s="47" t="s">
        <v>49</v>
      </c>
      <c r="B1017" s="48" t="s">
        <v>203</v>
      </c>
      <c r="C1017" s="49" t="s">
        <v>125</v>
      </c>
      <c r="D1017" s="50">
        <v>2000</v>
      </c>
      <c r="E1017" s="51">
        <v>641780187</v>
      </c>
      <c r="F1017" s="51">
        <v>1019551159</v>
      </c>
      <c r="G1017" s="51">
        <v>1409656259</v>
      </c>
      <c r="H1017" s="51">
        <v>0</v>
      </c>
      <c r="I1017" s="52">
        <f t="shared" si="54"/>
        <v>3070987605</v>
      </c>
      <c r="J1017" s="51">
        <v>-165564</v>
      </c>
      <c r="K1017" s="53">
        <f t="shared" si="55"/>
        <v>3070822041</v>
      </c>
      <c r="L1017" s="34">
        <v>0</v>
      </c>
      <c r="M1017" s="63"/>
      <c r="O1017" s="35" t="str">
        <f>IF([1]totrevprm!O1018="","",[1]totrevprm!O1018)</f>
        <v/>
      </c>
      <c r="V1017" s="35" t="s">
        <v>203</v>
      </c>
      <c r="W1017" s="55">
        <v>1208618</v>
      </c>
      <c r="X1017" s="55">
        <v>6183842</v>
      </c>
      <c r="Y1017" s="55">
        <v>13644512</v>
      </c>
      <c r="Z1017" s="55">
        <v>0</v>
      </c>
    </row>
    <row r="1018" spans="1:26">
      <c r="A1018" s="47" t="s">
        <v>49</v>
      </c>
      <c r="B1018" s="48" t="s">
        <v>203</v>
      </c>
      <c r="C1018" s="49" t="s">
        <v>204</v>
      </c>
      <c r="D1018" s="50">
        <v>2001</v>
      </c>
      <c r="E1018" s="51">
        <v>699068536</v>
      </c>
      <c r="F1018" s="51">
        <v>1057962159</v>
      </c>
      <c r="G1018" s="51">
        <v>1548095887</v>
      </c>
      <c r="H1018" s="51">
        <v>0</v>
      </c>
      <c r="I1018" s="52">
        <f t="shared" si="54"/>
        <v>3305126582</v>
      </c>
      <c r="J1018" s="51">
        <v>-264567</v>
      </c>
      <c r="K1018" s="53">
        <f t="shared" si="55"/>
        <v>3304862015</v>
      </c>
      <c r="L1018" s="34">
        <v>0</v>
      </c>
      <c r="M1018" s="63"/>
      <c r="O1018" s="35" t="str">
        <f>IF([1]totrevprm!O1019="","",[1]totrevprm!O1019)</f>
        <v/>
      </c>
      <c r="V1018" s="35"/>
      <c r="W1018" s="55"/>
      <c r="X1018" s="55"/>
      <c r="Y1018" s="55"/>
      <c r="Z1018" s="55"/>
    </row>
    <row r="1019" spans="1:26">
      <c r="A1019" s="47" t="s">
        <v>49</v>
      </c>
      <c r="B1019" s="48" t="s">
        <v>203</v>
      </c>
      <c r="C1019" s="49" t="s">
        <v>125</v>
      </c>
      <c r="D1019" s="50">
        <v>2002</v>
      </c>
      <c r="E1019" s="51">
        <v>627399997</v>
      </c>
      <c r="F1019" s="51">
        <v>1179581157</v>
      </c>
      <c r="G1019" s="51">
        <v>1593082767</v>
      </c>
      <c r="H1019" s="51">
        <v>0</v>
      </c>
      <c r="I1019" s="52">
        <f t="shared" si="54"/>
        <v>3400063921</v>
      </c>
      <c r="J1019" s="51">
        <v>-693</v>
      </c>
      <c r="K1019" s="53">
        <f t="shared" si="55"/>
        <v>3400063228</v>
      </c>
      <c r="L1019" s="34">
        <v>0</v>
      </c>
      <c r="M1019" s="63"/>
      <c r="O1019" s="35" t="str">
        <f>IF([1]totrevprm!O1020="","",[1]totrevprm!O1020)</f>
        <v/>
      </c>
      <c r="V1019" s="35"/>
      <c r="W1019" s="55"/>
      <c r="X1019" s="55"/>
      <c r="Y1019" s="55"/>
      <c r="Z1019" s="55"/>
    </row>
    <row r="1020" spans="1:26">
      <c r="A1020" s="47" t="s">
        <v>49</v>
      </c>
      <c r="B1020" s="48" t="s">
        <v>203</v>
      </c>
      <c r="C1020" s="49" t="s">
        <v>125</v>
      </c>
      <c r="D1020" s="50">
        <v>2003</v>
      </c>
      <c r="E1020" s="56">
        <v>664892755</v>
      </c>
      <c r="F1020" s="56">
        <v>1082884777</v>
      </c>
      <c r="G1020" s="56">
        <v>1690586227</v>
      </c>
      <c r="H1020" s="51">
        <v>0</v>
      </c>
      <c r="I1020" s="52">
        <f t="shared" si="54"/>
        <v>3438363759</v>
      </c>
      <c r="J1020" s="51">
        <v>-254955</v>
      </c>
      <c r="K1020" s="53">
        <f t="shared" si="55"/>
        <v>3438108804</v>
      </c>
      <c r="L1020" s="34">
        <v>0</v>
      </c>
      <c r="M1020" s="63"/>
      <c r="O1020" s="35" t="str">
        <f>IF([1]totrevprm!O1021="","",[1]totrevprm!O1021)</f>
        <v/>
      </c>
      <c r="V1020" s="35"/>
      <c r="W1020" s="55"/>
      <c r="X1020" s="55"/>
      <c r="Y1020" s="55"/>
      <c r="Z1020" s="55"/>
    </row>
    <row r="1021" spans="1:26">
      <c r="A1021" s="47" t="s">
        <v>49</v>
      </c>
      <c r="B1021" s="48" t="s">
        <v>203</v>
      </c>
      <c r="C1021" s="49" t="s">
        <v>125</v>
      </c>
      <c r="D1021" s="50">
        <v>2004</v>
      </c>
      <c r="E1021" s="56">
        <v>641792476</v>
      </c>
      <c r="F1021" s="56">
        <v>1226532114</v>
      </c>
      <c r="G1021" s="56">
        <v>1547901181</v>
      </c>
      <c r="H1021" s="51">
        <v>0</v>
      </c>
      <c r="I1021" s="52">
        <f t="shared" si="54"/>
        <v>3416225771</v>
      </c>
      <c r="J1021" s="51">
        <v>-183688</v>
      </c>
      <c r="K1021" s="53">
        <f t="shared" si="55"/>
        <v>3416042083</v>
      </c>
      <c r="L1021" s="34">
        <v>0</v>
      </c>
      <c r="M1021" s="63"/>
      <c r="O1021" s="35" t="str">
        <f>IF([1]totrevprm!O1022="","",[1]totrevprm!O1022)</f>
        <v/>
      </c>
      <c r="V1021" s="35"/>
      <c r="W1021" s="55"/>
      <c r="X1021" s="55"/>
      <c r="Y1021" s="55"/>
      <c r="Z1021" s="55"/>
    </row>
    <row r="1022" spans="1:26">
      <c r="A1022" s="47" t="s">
        <v>49</v>
      </c>
      <c r="B1022" s="48" t="s">
        <v>203</v>
      </c>
      <c r="C1022" s="49"/>
      <c r="D1022" s="50">
        <v>2005</v>
      </c>
      <c r="E1022" s="56">
        <v>650727258</v>
      </c>
      <c r="F1022" s="56">
        <v>876832903</v>
      </c>
      <c r="G1022" s="56">
        <v>1772020498.4300001</v>
      </c>
      <c r="H1022" s="51">
        <v>0</v>
      </c>
      <c r="I1022" s="52">
        <f t="shared" si="54"/>
        <v>3299580659.4300003</v>
      </c>
      <c r="J1022" s="51">
        <v>-828913</v>
      </c>
      <c r="K1022" s="53">
        <f t="shared" si="55"/>
        <v>3298751746.4300003</v>
      </c>
      <c r="L1022" s="34">
        <v>0</v>
      </c>
      <c r="M1022" s="63"/>
      <c r="O1022" s="35" t="str">
        <f>IF([1]totrevprm!O1023="","",[1]totrevprm!O1023)</f>
        <v/>
      </c>
      <c r="V1022" s="35"/>
      <c r="W1022" s="55"/>
      <c r="X1022" s="55"/>
      <c r="Y1022" s="55"/>
      <c r="Z1022" s="55"/>
    </row>
    <row r="1023" spans="1:26">
      <c r="A1023" s="47" t="s">
        <v>49</v>
      </c>
      <c r="B1023" s="48" t="s">
        <v>203</v>
      </c>
      <c r="C1023" s="49"/>
      <c r="D1023" s="50">
        <v>2006</v>
      </c>
      <c r="E1023" s="34">
        <v>704163418</v>
      </c>
      <c r="F1023" s="34">
        <v>991369457</v>
      </c>
      <c r="G1023" s="34">
        <v>1960362202</v>
      </c>
      <c r="H1023" s="34">
        <v>0</v>
      </c>
      <c r="I1023" s="52">
        <f t="shared" si="54"/>
        <v>3655895077</v>
      </c>
      <c r="J1023" s="51">
        <v>-1092032</v>
      </c>
      <c r="K1023" s="53">
        <f t="shared" si="55"/>
        <v>3654803045</v>
      </c>
      <c r="L1023" s="34">
        <v>0</v>
      </c>
      <c r="M1023" s="63"/>
      <c r="O1023" s="35" t="str">
        <f>IF([1]totrevprm!O1024="","",[1]totrevprm!O1024)</f>
        <v/>
      </c>
      <c r="V1023" s="35"/>
      <c r="W1023" s="55"/>
      <c r="X1023" s="55"/>
      <c r="Y1023" s="55"/>
      <c r="Z1023" s="55"/>
    </row>
    <row r="1024" spans="1:26">
      <c r="A1024" s="47" t="s">
        <v>49</v>
      </c>
      <c r="B1024" s="48" t="s">
        <v>203</v>
      </c>
      <c r="C1024" s="49"/>
      <c r="D1024" s="50">
        <v>2007</v>
      </c>
      <c r="E1024" s="34">
        <v>736930696</v>
      </c>
      <c r="F1024" s="34">
        <v>873263967</v>
      </c>
      <c r="G1024" s="34">
        <v>2072492924</v>
      </c>
      <c r="H1024" s="34">
        <v>0</v>
      </c>
      <c r="I1024" s="52">
        <f t="shared" si="54"/>
        <v>3682687587</v>
      </c>
      <c r="J1024" s="51">
        <v>-558</v>
      </c>
      <c r="K1024" s="53">
        <f t="shared" si="55"/>
        <v>3682687029</v>
      </c>
      <c r="L1024" s="34">
        <v>0</v>
      </c>
      <c r="M1024" s="63"/>
      <c r="O1024" s="35" t="str">
        <f>IF([1]totrevprm!O1025="","",[1]totrevprm!O1025)</f>
        <v/>
      </c>
      <c r="V1024" s="35"/>
      <c r="W1024" s="55"/>
      <c r="X1024" s="55"/>
      <c r="Y1024" s="55"/>
      <c r="Z1024" s="55"/>
    </row>
    <row r="1025" spans="1:26">
      <c r="A1025" s="47" t="s">
        <v>49</v>
      </c>
      <c r="B1025" s="48" t="s">
        <v>203</v>
      </c>
      <c r="C1025" s="49"/>
      <c r="D1025" s="50">
        <v>2008</v>
      </c>
      <c r="E1025" s="34">
        <v>783140776</v>
      </c>
      <c r="F1025" s="34">
        <v>1104225894</v>
      </c>
      <c r="G1025" s="34">
        <v>2159142526</v>
      </c>
      <c r="H1025" s="34">
        <v>0</v>
      </c>
      <c r="I1025" s="52">
        <f t="shared" si="54"/>
        <v>4046509196</v>
      </c>
      <c r="J1025" s="51">
        <v>-39960</v>
      </c>
      <c r="K1025" s="53">
        <f t="shared" si="55"/>
        <v>4046469236</v>
      </c>
      <c r="L1025" s="34">
        <v>0</v>
      </c>
      <c r="M1025" s="63"/>
      <c r="O1025" s="35" t="str">
        <f>IF([1]totrevprm!O1026="","",[1]totrevprm!O1026)</f>
        <v/>
      </c>
      <c r="V1025" s="35"/>
      <c r="W1025" s="55"/>
      <c r="X1025" s="55"/>
      <c r="Y1025" s="55"/>
      <c r="Z1025" s="55"/>
    </row>
    <row r="1026" spans="1:26">
      <c r="A1026" s="47" t="s">
        <v>49</v>
      </c>
      <c r="B1026" s="48" t="s">
        <v>203</v>
      </c>
      <c r="C1026" s="49"/>
      <c r="D1026" s="50">
        <v>2009</v>
      </c>
      <c r="E1026" s="34">
        <v>805922664</v>
      </c>
      <c r="F1026" s="34">
        <v>1108297962</v>
      </c>
      <c r="G1026" s="34">
        <v>2266273577</v>
      </c>
      <c r="H1026" s="34">
        <v>0</v>
      </c>
      <c r="I1026" s="52">
        <f t="shared" si="54"/>
        <v>4180494203</v>
      </c>
      <c r="J1026" s="51">
        <v>-28574</v>
      </c>
      <c r="K1026" s="53">
        <f t="shared" si="55"/>
        <v>4180465629</v>
      </c>
      <c r="L1026" s="34">
        <v>0</v>
      </c>
      <c r="M1026" s="63"/>
      <c r="O1026" s="35" t="str">
        <f>IF([1]totrevprm!O1027="","",[1]totrevprm!O1027)</f>
        <v/>
      </c>
      <c r="V1026" s="35"/>
      <c r="W1026" s="55"/>
      <c r="X1026" s="55"/>
      <c r="Y1026" s="55"/>
      <c r="Z1026" s="55"/>
    </row>
    <row r="1027" spans="1:26">
      <c r="A1027" s="47" t="s">
        <v>49</v>
      </c>
      <c r="B1027" s="48" t="s">
        <v>203</v>
      </c>
      <c r="C1027" s="49"/>
      <c r="D1027" s="50">
        <v>2010</v>
      </c>
      <c r="E1027" s="34">
        <v>851417024</v>
      </c>
      <c r="F1027" s="34">
        <v>1019033620</v>
      </c>
      <c r="G1027" s="34">
        <v>2401331471</v>
      </c>
      <c r="H1027" s="34">
        <v>0</v>
      </c>
      <c r="I1027" s="52">
        <f t="shared" si="54"/>
        <v>4271782115</v>
      </c>
      <c r="J1027" s="51">
        <v>-23645</v>
      </c>
      <c r="K1027" s="53">
        <f t="shared" si="55"/>
        <v>4271758470</v>
      </c>
      <c r="L1027" s="34">
        <v>0</v>
      </c>
      <c r="M1027" s="63"/>
      <c r="O1027" s="35" t="str">
        <f>IF([1]totrevprm!O1028="","",[1]totrevprm!O1028)</f>
        <v/>
      </c>
      <c r="V1027" s="35"/>
      <c r="W1027" s="55"/>
      <c r="X1027" s="55"/>
      <c r="Y1027" s="55"/>
      <c r="Z1027" s="55"/>
    </row>
    <row r="1028" spans="1:26">
      <c r="A1028" s="47" t="s">
        <v>49</v>
      </c>
      <c r="B1028" s="48" t="s">
        <v>203</v>
      </c>
      <c r="C1028" s="49"/>
      <c r="D1028" s="50">
        <v>2011</v>
      </c>
      <c r="E1028" s="34">
        <v>864540536</v>
      </c>
      <c r="F1028" s="34">
        <v>1099749707</v>
      </c>
      <c r="G1028" s="34">
        <v>2455119787.7600002</v>
      </c>
      <c r="H1028" s="34">
        <v>0</v>
      </c>
      <c r="I1028" s="52">
        <f t="shared" si="54"/>
        <v>4419410030.7600002</v>
      </c>
      <c r="J1028" s="51">
        <v>-9</v>
      </c>
      <c r="K1028" s="53">
        <f t="shared" si="55"/>
        <v>4419410021.7600002</v>
      </c>
      <c r="L1028" s="34">
        <v>0</v>
      </c>
      <c r="M1028" s="63"/>
      <c r="O1028" s="35" t="str">
        <f>IF([1]totrevprm!O1029="","",[1]totrevprm!O1029)</f>
        <v/>
      </c>
      <c r="V1028" s="35"/>
      <c r="W1028" s="55"/>
      <c r="X1028" s="55"/>
      <c r="Y1028" s="55"/>
      <c r="Z1028" s="55"/>
    </row>
    <row r="1029" spans="1:26">
      <c r="A1029" s="47" t="s">
        <v>49</v>
      </c>
      <c r="B1029" s="48" t="s">
        <v>203</v>
      </c>
      <c r="C1029" s="49"/>
      <c r="D1029" s="50">
        <v>2012</v>
      </c>
      <c r="E1029" s="34">
        <v>930217473</v>
      </c>
      <c r="F1029" s="34">
        <v>898697200</v>
      </c>
      <c r="G1029" s="34">
        <v>2412900067</v>
      </c>
      <c r="H1029" s="34">
        <v>0</v>
      </c>
      <c r="I1029" s="52">
        <f t="shared" si="54"/>
        <v>4241814740</v>
      </c>
      <c r="J1029" s="51">
        <v>-3147</v>
      </c>
      <c r="K1029" s="53">
        <f t="shared" si="55"/>
        <v>4241811593</v>
      </c>
      <c r="L1029" s="34">
        <v>0</v>
      </c>
      <c r="M1029" s="63"/>
      <c r="O1029" s="35" t="str">
        <f>IF([1]totrevprm!O1030="","",[1]totrevprm!O1030)</f>
        <v/>
      </c>
      <c r="V1029" s="35"/>
      <c r="W1029" s="55"/>
      <c r="X1029" s="55"/>
      <c r="Y1029" s="55"/>
      <c r="Z1029" s="55"/>
    </row>
    <row r="1030" spans="1:26">
      <c r="A1030" s="47" t="s">
        <v>49</v>
      </c>
      <c r="B1030" s="48" t="s">
        <v>203</v>
      </c>
      <c r="C1030" s="49"/>
      <c r="D1030" s="50">
        <v>2013</v>
      </c>
      <c r="E1030" s="34">
        <v>906317422</v>
      </c>
      <c r="F1030" s="34">
        <v>851131864</v>
      </c>
      <c r="G1030" s="34">
        <v>2465916726</v>
      </c>
      <c r="H1030" s="34">
        <v>0</v>
      </c>
      <c r="I1030" s="52">
        <f t="shared" si="54"/>
        <v>4223366012</v>
      </c>
      <c r="J1030" s="51">
        <v>-1535476</v>
      </c>
      <c r="K1030" s="53">
        <f t="shared" si="55"/>
        <v>4221830536</v>
      </c>
      <c r="L1030" s="34">
        <v>0</v>
      </c>
      <c r="M1030" s="63"/>
      <c r="O1030" s="35" t="str">
        <f>IF([1]totrevprm!O1031="","",[1]totrevprm!O1031)</f>
        <v/>
      </c>
      <c r="V1030" s="35"/>
      <c r="W1030" s="55"/>
      <c r="X1030" s="55"/>
      <c r="Y1030" s="55"/>
      <c r="Z1030" s="55"/>
    </row>
    <row r="1031" spans="1:26">
      <c r="A1031" s="47" t="s">
        <v>49</v>
      </c>
      <c r="B1031" s="48" t="s">
        <v>203</v>
      </c>
      <c r="C1031" s="49"/>
      <c r="D1031" s="50">
        <v>2014</v>
      </c>
      <c r="E1031" s="34">
        <v>948029009</v>
      </c>
      <c r="F1031" s="34">
        <v>1018352993</v>
      </c>
      <c r="G1031" s="34">
        <v>2468984554.7600002</v>
      </c>
      <c r="H1031" s="34">
        <v>0</v>
      </c>
      <c r="I1031" s="52">
        <f t="shared" si="54"/>
        <v>4435366556.7600002</v>
      </c>
      <c r="J1031" s="51">
        <v>-3473111</v>
      </c>
      <c r="K1031" s="53">
        <f t="shared" si="55"/>
        <v>4431893445.7600002</v>
      </c>
      <c r="L1031" s="34">
        <v>0</v>
      </c>
      <c r="M1031" s="63"/>
      <c r="O1031" s="35" t="str">
        <f>IF([1]totrevprm!O1032="","",[1]totrevprm!O1032)</f>
        <v/>
      </c>
      <c r="V1031" s="35"/>
      <c r="W1031" s="55"/>
      <c r="X1031" s="55"/>
      <c r="Y1031" s="55"/>
      <c r="Z1031" s="55"/>
    </row>
    <row r="1032" spans="1:26">
      <c r="A1032" s="47" t="s">
        <v>49</v>
      </c>
      <c r="B1032" s="48" t="s">
        <v>203</v>
      </c>
      <c r="C1032" s="49"/>
      <c r="D1032" s="50">
        <v>2015</v>
      </c>
      <c r="E1032" s="34">
        <v>978933371</v>
      </c>
      <c r="F1032" s="34">
        <v>989867901</v>
      </c>
      <c r="G1032" s="34">
        <v>2541284799</v>
      </c>
      <c r="H1032" s="34">
        <v>0</v>
      </c>
      <c r="I1032" s="52">
        <f t="shared" si="54"/>
        <v>4510086071</v>
      </c>
      <c r="J1032" s="51">
        <v>-84408</v>
      </c>
      <c r="K1032" s="53">
        <f t="shared" si="55"/>
        <v>4510001663</v>
      </c>
      <c r="L1032" s="34">
        <v>0</v>
      </c>
      <c r="M1032" s="63"/>
      <c r="O1032" s="35" t="str">
        <f>IF([1]totrevprm!O1033="","",[1]totrevprm!O1033)</f>
        <v/>
      </c>
      <c r="P1032" s="32">
        <v>145155673.9928301</v>
      </c>
      <c r="Q1032" s="32">
        <v>141929650</v>
      </c>
      <c r="V1032" s="35"/>
      <c r="W1032" s="55"/>
      <c r="X1032" s="55"/>
      <c r="Y1032" s="55"/>
      <c r="Z1032" s="55"/>
    </row>
    <row r="1033" spans="1:26">
      <c r="A1033" s="47" t="s">
        <v>49</v>
      </c>
      <c r="B1033" s="48" t="s">
        <v>203</v>
      </c>
      <c r="C1033" s="49"/>
      <c r="D1033" s="50">
        <v>2016</v>
      </c>
      <c r="E1033" s="34">
        <v>1043260936</v>
      </c>
      <c r="F1033" s="34">
        <v>1171672215</v>
      </c>
      <c r="G1033" s="34">
        <v>2690599497</v>
      </c>
      <c r="H1033" s="34">
        <v>0</v>
      </c>
      <c r="I1033" s="52">
        <f t="shared" si="54"/>
        <v>4905532648</v>
      </c>
      <c r="J1033" s="51">
        <v>-2043005</v>
      </c>
      <c r="K1033" s="53">
        <f t="shared" si="55"/>
        <v>4903489643</v>
      </c>
      <c r="L1033" s="34">
        <v>0</v>
      </c>
      <c r="M1033" s="63"/>
      <c r="O1033" s="35" t="str">
        <f>IF([1]totrevprm!O1034="","",[1]totrevprm!O1034)</f>
        <v/>
      </c>
      <c r="P1033" s="32">
        <v>149806346.73085791</v>
      </c>
      <c r="Q1033" s="32">
        <v>144908005.34999999</v>
      </c>
      <c r="V1033" s="35"/>
      <c r="W1033" s="55"/>
      <c r="X1033" s="55"/>
      <c r="Y1033" s="55"/>
      <c r="Z1033" s="55"/>
    </row>
    <row r="1034" spans="1:26">
      <c r="A1034" s="47" t="s">
        <v>49</v>
      </c>
      <c r="B1034" s="48" t="s">
        <v>203</v>
      </c>
      <c r="C1034" s="49"/>
      <c r="D1034" s="50">
        <v>2017</v>
      </c>
      <c r="E1034" s="34">
        <v>1024974737</v>
      </c>
      <c r="F1034" s="34">
        <v>1108814595</v>
      </c>
      <c r="G1034" s="34">
        <v>3020478333.0599999</v>
      </c>
      <c r="H1034" s="34">
        <v>0</v>
      </c>
      <c r="I1034" s="52">
        <f t="shared" si="54"/>
        <v>5154267665.0599995</v>
      </c>
      <c r="J1034" s="51">
        <v>-25073821</v>
      </c>
      <c r="K1034" s="53">
        <f t="shared" si="55"/>
        <v>5129193844.0599995</v>
      </c>
      <c r="L1034" s="34">
        <v>0</v>
      </c>
      <c r="M1034" s="63" t="s">
        <v>146</v>
      </c>
      <c r="N1034" t="s">
        <v>101</v>
      </c>
      <c r="O1034" s="35" t="str">
        <f>IF([1]totrevprm!O1035="","",[1]totrevprm!O1035)</f>
        <v/>
      </c>
      <c r="P1034" s="32">
        <v>157866812.29551265</v>
      </c>
      <c r="Q1034" s="32">
        <v>139352211.28</v>
      </c>
      <c r="R1034" s="67"/>
      <c r="S1034" s="57">
        <v>310267256</v>
      </c>
      <c r="T1034" s="33" t="s">
        <v>110</v>
      </c>
      <c r="U1034" s="33">
        <v>13</v>
      </c>
      <c r="V1034" s="35"/>
      <c r="W1034" s="55"/>
      <c r="X1034" s="55"/>
      <c r="Y1034" s="57">
        <v>3330745589.0599999</v>
      </c>
      <c r="Z1034" s="55"/>
    </row>
    <row r="1035" spans="1:26">
      <c r="A1035" s="47" t="s">
        <v>49</v>
      </c>
      <c r="B1035" s="48" t="s">
        <v>203</v>
      </c>
      <c r="C1035" s="49"/>
      <c r="D1035" s="50">
        <v>2018</v>
      </c>
      <c r="E1035" s="34">
        <v>1067148065</v>
      </c>
      <c r="F1035" s="34">
        <v>1451857371</v>
      </c>
      <c r="G1035" s="34">
        <v>3549062413.7200003</v>
      </c>
      <c r="H1035" s="34">
        <v>0</v>
      </c>
      <c r="I1035" s="52">
        <f t="shared" si="54"/>
        <v>6068067849.7200003</v>
      </c>
      <c r="J1035" s="51">
        <v>-41250576</v>
      </c>
      <c r="K1035" s="53">
        <f t="shared" si="55"/>
        <v>6026817273.7200003</v>
      </c>
      <c r="L1035" s="57">
        <v>0</v>
      </c>
      <c r="M1035" s="63" t="s">
        <v>146</v>
      </c>
      <c r="N1035" t="s">
        <v>101</v>
      </c>
      <c r="O1035" s="35" t="str">
        <f>IF([1]totrevprm!O1036="","",[1]totrevprm!O1036)</f>
        <v/>
      </c>
      <c r="P1035" s="32">
        <v>160385216.15105763</v>
      </c>
      <c r="Q1035" s="32">
        <v>138039153.863958</v>
      </c>
      <c r="R1035" s="67"/>
      <c r="S1035" s="57">
        <v>21035961</v>
      </c>
      <c r="V1035" s="35"/>
      <c r="W1035" s="55"/>
      <c r="X1035" s="55"/>
      <c r="Y1035" s="57">
        <v>3330745589.0599999</v>
      </c>
      <c r="Z1035" s="55"/>
    </row>
    <row r="1036" spans="1:26">
      <c r="A1036" s="47" t="s">
        <v>49</v>
      </c>
      <c r="B1036" s="48" t="s">
        <v>203</v>
      </c>
      <c r="C1036" s="49"/>
      <c r="D1036" s="50">
        <v>2019</v>
      </c>
      <c r="E1036" s="34">
        <v>1093035605</v>
      </c>
      <c r="F1036" s="34">
        <v>1545186481</v>
      </c>
      <c r="G1036" s="34">
        <v>3548852976.8200002</v>
      </c>
      <c r="H1036" s="34">
        <v>0</v>
      </c>
      <c r="I1036" s="52">
        <f t="shared" si="54"/>
        <v>6187075062.8199997</v>
      </c>
      <c r="J1036" s="51">
        <v>-4394444</v>
      </c>
      <c r="K1036" s="53">
        <f t="shared" si="55"/>
        <v>6182680618.8199997</v>
      </c>
      <c r="L1036" s="57">
        <v>0</v>
      </c>
      <c r="M1036" s="63" t="s">
        <v>181</v>
      </c>
      <c r="N1036" t="s">
        <v>101</v>
      </c>
      <c r="O1036" s="35" t="str">
        <f>IF([1]totrevprm!O1037="","",[1]totrevprm!O1037)</f>
        <v>Yes</v>
      </c>
      <c r="P1036" s="32">
        <v>170456615.12023172</v>
      </c>
      <c r="Q1036" s="32">
        <v>138230745.48638648</v>
      </c>
      <c r="R1036" s="67"/>
      <c r="S1036" s="57"/>
      <c r="V1036" s="35"/>
      <c r="W1036" s="55"/>
      <c r="X1036" s="55"/>
      <c r="Z1036" s="55"/>
    </row>
    <row r="1037" spans="1:26">
      <c r="A1037" s="47" t="s">
        <v>49</v>
      </c>
      <c r="B1037" s="48" t="s">
        <v>203</v>
      </c>
      <c r="C1037" s="49"/>
      <c r="D1037" s="50">
        <v>2020</v>
      </c>
      <c r="E1037" s="34">
        <v>1071199535</v>
      </c>
      <c r="F1037" s="34">
        <v>1411190559</v>
      </c>
      <c r="G1037" s="34">
        <v>3481573416</v>
      </c>
      <c r="H1037" s="34">
        <v>0</v>
      </c>
      <c r="I1037" s="52">
        <f t="shared" si="54"/>
        <v>5963963510</v>
      </c>
      <c r="J1037" s="51">
        <v>-287</v>
      </c>
      <c r="K1037" s="53">
        <f t="shared" si="55"/>
        <v>5963963223</v>
      </c>
      <c r="L1037" s="57">
        <v>0</v>
      </c>
      <c r="M1037" s="63" t="s">
        <v>132</v>
      </c>
      <c r="N1037" t="s">
        <v>101</v>
      </c>
      <c r="O1037" s="35" t="str">
        <f>IF([1]totrevprm!O1038="","",[1]totrevprm!O1038)</f>
        <v/>
      </c>
      <c r="P1037" s="32">
        <v>173113453</v>
      </c>
      <c r="Q1037" s="32">
        <v>134722999</v>
      </c>
      <c r="R1037" s="67"/>
      <c r="S1037" s="57"/>
      <c r="V1037" s="35"/>
      <c r="W1037" s="55"/>
      <c r="X1037" s="55"/>
      <c r="Z1037" s="55"/>
    </row>
    <row r="1038" spans="1:26">
      <c r="A1038" s="47" t="s">
        <v>49</v>
      </c>
      <c r="B1038" s="48" t="s">
        <v>203</v>
      </c>
      <c r="C1038" s="49"/>
      <c r="D1038" s="50">
        <v>2021</v>
      </c>
      <c r="E1038" s="34">
        <v>1156341957</v>
      </c>
      <c r="F1038" s="34">
        <v>1576660579</v>
      </c>
      <c r="G1038" s="34">
        <v>3329746866</v>
      </c>
      <c r="H1038" s="34">
        <v>0</v>
      </c>
      <c r="I1038" s="52">
        <f t="shared" si="54"/>
        <v>6062749402</v>
      </c>
      <c r="J1038" s="57">
        <v>-8</v>
      </c>
      <c r="K1038" s="53">
        <f t="shared" si="55"/>
        <v>6062749394</v>
      </c>
      <c r="L1038" s="57">
        <v>0</v>
      </c>
      <c r="M1038" s="63" t="s">
        <v>132</v>
      </c>
      <c r="N1038" t="s">
        <v>101</v>
      </c>
      <c r="O1038" s="35"/>
      <c r="P1038" s="32">
        <v>167000937.34999999</v>
      </c>
      <c r="Q1038" s="32">
        <v>139044459</v>
      </c>
      <c r="R1038" s="67"/>
      <c r="S1038" s="57"/>
      <c r="V1038" s="35"/>
      <c r="W1038" s="55"/>
      <c r="X1038" s="55"/>
      <c r="Z1038" s="55"/>
    </row>
    <row r="1039" spans="1:26">
      <c r="A1039" s="47" t="s">
        <v>49</v>
      </c>
      <c r="B1039" s="48" t="s">
        <v>203</v>
      </c>
      <c r="C1039" s="49"/>
      <c r="D1039" s="50">
        <v>2022</v>
      </c>
      <c r="E1039" s="34">
        <v>1171650162</v>
      </c>
      <c r="F1039" s="34">
        <v>1895294560</v>
      </c>
      <c r="G1039" s="34">
        <v>3483071050</v>
      </c>
      <c r="H1039" s="34">
        <v>0</v>
      </c>
      <c r="I1039" s="52">
        <f t="shared" si="54"/>
        <v>6550015772</v>
      </c>
      <c r="J1039" s="57">
        <v>-1585112</v>
      </c>
      <c r="K1039" s="53">
        <f t="shared" si="55"/>
        <v>6548430660</v>
      </c>
      <c r="L1039" s="57">
        <v>0</v>
      </c>
      <c r="M1039" s="63" t="s">
        <v>132</v>
      </c>
      <c r="N1039" t="s">
        <v>101</v>
      </c>
      <c r="O1039" s="35" t="str">
        <f>IF([1]totrevprm!O1042="","",[1]totrevprm!O1042)</f>
        <v/>
      </c>
      <c r="P1039" s="57">
        <v>177915802</v>
      </c>
      <c r="Q1039" s="57">
        <v>140942631</v>
      </c>
    </row>
    <row r="1040" spans="1:26">
      <c r="A1040" s="47" t="s">
        <v>49</v>
      </c>
      <c r="B1040" s="48" t="s">
        <v>203</v>
      </c>
      <c r="C1040" s="49"/>
      <c r="D1040" s="50">
        <v>2023</v>
      </c>
      <c r="E1040" s="34">
        <v>1132195118</v>
      </c>
      <c r="F1040" s="34">
        <v>2227755127.2248998</v>
      </c>
      <c r="G1040" s="34">
        <v>3733612295.9899998</v>
      </c>
      <c r="H1040" s="34">
        <v>0</v>
      </c>
      <c r="I1040" s="52">
        <f t="shared" si="54"/>
        <v>7093562541.2148991</v>
      </c>
      <c r="J1040" s="57">
        <v>-6</v>
      </c>
      <c r="K1040" s="53">
        <f t="shared" si="55"/>
        <v>7093562535.2148991</v>
      </c>
      <c r="L1040" s="34">
        <v>0</v>
      </c>
      <c r="M1040" s="63" t="s">
        <v>132</v>
      </c>
      <c r="O1040" s="35"/>
      <c r="P1040" s="57">
        <v>185591376.87</v>
      </c>
      <c r="Q1040" s="57">
        <v>139388115</v>
      </c>
    </row>
    <row r="1041" spans="1:26">
      <c r="A1041" s="47"/>
      <c r="B1041" s="49"/>
      <c r="C1041" s="49"/>
      <c r="E1041" s="51"/>
      <c r="F1041" s="51"/>
      <c r="G1041" s="51"/>
      <c r="H1041" s="51"/>
      <c r="I1041" s="52"/>
      <c r="K1041" s="59"/>
      <c r="L1041" s="34"/>
      <c r="M1041" s="63"/>
      <c r="O1041" s="35"/>
    </row>
    <row r="1042" spans="1:26">
      <c r="A1042" s="47" t="s">
        <v>50</v>
      </c>
      <c r="B1042" s="48" t="s">
        <v>205</v>
      </c>
      <c r="C1042" s="49" t="s">
        <v>124</v>
      </c>
      <c r="D1042" s="50">
        <v>1988</v>
      </c>
      <c r="E1042" s="51">
        <v>188056206</v>
      </c>
      <c r="F1042" s="51">
        <v>159617086</v>
      </c>
      <c r="G1042" s="51">
        <v>239835297</v>
      </c>
      <c r="H1042" s="51">
        <v>0</v>
      </c>
      <c r="I1042" s="52">
        <f t="shared" si="54"/>
        <v>587508589</v>
      </c>
      <c r="J1042" s="51">
        <v>-28900998</v>
      </c>
      <c r="K1042" s="53">
        <f>SUM(I1042:J1042)</f>
        <v>558607591</v>
      </c>
      <c r="L1042" s="34">
        <v>0</v>
      </c>
      <c r="M1042" s="63"/>
      <c r="O1042" s="35" t="str">
        <f>IF([1]totrevprm!O1043="","",[1]totrevprm!O1043)</f>
        <v/>
      </c>
    </row>
    <row r="1043" spans="1:26">
      <c r="A1043" s="47" t="s">
        <v>50</v>
      </c>
      <c r="B1043" s="48" t="s">
        <v>205</v>
      </c>
      <c r="C1043" s="49" t="s">
        <v>125</v>
      </c>
      <c r="D1043" s="50">
        <v>1989</v>
      </c>
      <c r="E1043" s="51">
        <v>187685850</v>
      </c>
      <c r="F1043" s="51">
        <v>179579717</v>
      </c>
      <c r="G1043" s="51">
        <v>278227085</v>
      </c>
      <c r="H1043" s="51">
        <v>0</v>
      </c>
      <c r="I1043" s="52">
        <f t="shared" si="54"/>
        <v>645492652</v>
      </c>
      <c r="J1043" s="51">
        <v>-1194895</v>
      </c>
      <c r="K1043" s="53">
        <f t="shared" ref="K1043:K1077" si="56">SUM(I1043:J1043)</f>
        <v>644297757</v>
      </c>
      <c r="L1043" s="34">
        <v>0</v>
      </c>
      <c r="M1043" s="63"/>
      <c r="O1043" s="35" t="str">
        <f>IF([1]totrevprm!O1044="","",[1]totrevprm!O1044)</f>
        <v/>
      </c>
    </row>
    <row r="1044" spans="1:26">
      <c r="A1044" s="47" t="s">
        <v>50</v>
      </c>
      <c r="B1044" s="48" t="s">
        <v>205</v>
      </c>
      <c r="C1044" s="49" t="s">
        <v>125</v>
      </c>
      <c r="D1044" s="50">
        <v>1990</v>
      </c>
      <c r="E1044" s="51">
        <v>211526018</v>
      </c>
      <c r="F1044" s="51">
        <v>209381798.28</v>
      </c>
      <c r="G1044" s="51">
        <v>329258460</v>
      </c>
      <c r="H1044" s="51">
        <v>0</v>
      </c>
      <c r="I1044" s="52">
        <f t="shared" si="54"/>
        <v>750166276.27999997</v>
      </c>
      <c r="J1044" s="51">
        <v>-920769</v>
      </c>
      <c r="K1044" s="53">
        <f t="shared" si="56"/>
        <v>749245507.27999997</v>
      </c>
      <c r="L1044" s="34">
        <v>0</v>
      </c>
      <c r="M1044" s="63"/>
      <c r="O1044" s="35" t="str">
        <f>IF([1]totrevprm!O1045="","",[1]totrevprm!O1045)</f>
        <v/>
      </c>
    </row>
    <row r="1045" spans="1:26">
      <c r="A1045" s="47" t="s">
        <v>50</v>
      </c>
      <c r="B1045" s="48" t="s">
        <v>205</v>
      </c>
      <c r="C1045" s="49" t="s">
        <v>125</v>
      </c>
      <c r="D1045" s="50">
        <v>1991</v>
      </c>
      <c r="E1045" s="51">
        <v>235029695</v>
      </c>
      <c r="F1045" s="51">
        <v>257079113</v>
      </c>
      <c r="G1045" s="51">
        <v>347250712</v>
      </c>
      <c r="H1045" s="51">
        <v>0</v>
      </c>
      <c r="I1045" s="52">
        <f t="shared" si="54"/>
        <v>839359520</v>
      </c>
      <c r="J1045" s="51">
        <v>-226294</v>
      </c>
      <c r="K1045" s="53">
        <f t="shared" si="56"/>
        <v>839133226</v>
      </c>
      <c r="L1045" s="34">
        <v>0</v>
      </c>
      <c r="M1045" s="63"/>
      <c r="O1045" s="35" t="str">
        <f>IF([1]totrevprm!O1046="","",[1]totrevprm!O1046)</f>
        <v/>
      </c>
    </row>
    <row r="1046" spans="1:26">
      <c r="A1046" s="47" t="s">
        <v>50</v>
      </c>
      <c r="B1046" s="48" t="s">
        <v>205</v>
      </c>
      <c r="C1046" s="49" t="s">
        <v>125</v>
      </c>
      <c r="D1046" s="50">
        <v>1992</v>
      </c>
      <c r="E1046" s="51">
        <v>252421794</v>
      </c>
      <c r="F1046" s="51">
        <v>228215561.12</v>
      </c>
      <c r="G1046" s="51">
        <v>354132389</v>
      </c>
      <c r="H1046" s="51">
        <v>0</v>
      </c>
      <c r="I1046" s="52">
        <f t="shared" si="54"/>
        <v>834769744.12</v>
      </c>
      <c r="J1046" s="51">
        <v>-35809</v>
      </c>
      <c r="K1046" s="53">
        <f t="shared" si="56"/>
        <v>834733935.12</v>
      </c>
      <c r="L1046" s="34">
        <v>0</v>
      </c>
      <c r="M1046" s="63"/>
      <c r="O1046" s="35" t="str">
        <f>IF([1]totrevprm!O1047="","",[1]totrevprm!O1047)</f>
        <v/>
      </c>
    </row>
    <row r="1047" spans="1:26">
      <c r="A1047" s="47" t="s">
        <v>50</v>
      </c>
      <c r="B1047" s="48" t="s">
        <v>205</v>
      </c>
      <c r="C1047" s="49" t="s">
        <v>125</v>
      </c>
      <c r="D1047" s="50">
        <v>1993</v>
      </c>
      <c r="E1047" s="51">
        <v>259412256</v>
      </c>
      <c r="F1047" s="51">
        <v>224454266</v>
      </c>
      <c r="G1047" s="51">
        <v>382539332</v>
      </c>
      <c r="H1047" s="51">
        <v>0</v>
      </c>
      <c r="I1047" s="52">
        <f t="shared" si="54"/>
        <v>866405854</v>
      </c>
      <c r="J1047" s="51">
        <v>-43575</v>
      </c>
      <c r="K1047" s="53">
        <f t="shared" si="56"/>
        <v>866362279</v>
      </c>
      <c r="L1047" s="34">
        <v>0</v>
      </c>
      <c r="M1047" s="63"/>
      <c r="O1047" s="35" t="str">
        <f>IF([1]totrevprm!O1048="","",[1]totrevprm!O1048)</f>
        <v/>
      </c>
    </row>
    <row r="1048" spans="1:26">
      <c r="A1048" s="47" t="s">
        <v>50</v>
      </c>
      <c r="B1048" s="48" t="s">
        <v>205</v>
      </c>
      <c r="C1048" s="49" t="s">
        <v>125</v>
      </c>
      <c r="D1048" s="50">
        <v>1994</v>
      </c>
      <c r="E1048" s="51">
        <v>303621694</v>
      </c>
      <c r="F1048" s="51">
        <v>330815670</v>
      </c>
      <c r="G1048" s="51">
        <v>398438708</v>
      </c>
      <c r="H1048" s="51">
        <v>0</v>
      </c>
      <c r="I1048" s="52">
        <f t="shared" si="54"/>
        <v>1032876072</v>
      </c>
      <c r="J1048" s="51">
        <v>-1207926</v>
      </c>
      <c r="K1048" s="53">
        <f t="shared" si="56"/>
        <v>1031668146</v>
      </c>
      <c r="L1048" s="34">
        <v>0</v>
      </c>
      <c r="M1048" s="63"/>
      <c r="O1048" s="35" t="str">
        <f>IF([1]totrevprm!O1049="","",[1]totrevprm!O1049)</f>
        <v/>
      </c>
    </row>
    <row r="1049" spans="1:26">
      <c r="A1049" s="47" t="s">
        <v>50</v>
      </c>
      <c r="B1049" s="48" t="s">
        <v>205</v>
      </c>
      <c r="C1049" s="49" t="s">
        <v>125</v>
      </c>
      <c r="D1049" s="50">
        <v>1995</v>
      </c>
      <c r="E1049" s="51">
        <v>328707652</v>
      </c>
      <c r="F1049" s="51">
        <v>331575221</v>
      </c>
      <c r="G1049" s="51">
        <v>423068962</v>
      </c>
      <c r="H1049" s="51">
        <v>0</v>
      </c>
      <c r="I1049" s="52">
        <f t="shared" si="54"/>
        <v>1083351835</v>
      </c>
      <c r="J1049" s="51">
        <v>-5</v>
      </c>
      <c r="K1049" s="53">
        <f t="shared" si="56"/>
        <v>1083351830</v>
      </c>
      <c r="L1049" s="34">
        <v>0</v>
      </c>
      <c r="M1049" s="63"/>
      <c r="O1049" s="35" t="str">
        <f>IF([1]totrevprm!O1050="","",[1]totrevprm!O1050)</f>
        <v/>
      </c>
    </row>
    <row r="1050" spans="1:26">
      <c r="A1050" s="47" t="s">
        <v>50</v>
      </c>
      <c r="B1050" s="48" t="s">
        <v>205</v>
      </c>
      <c r="C1050" s="49" t="s">
        <v>125</v>
      </c>
      <c r="D1050" s="50">
        <v>1996</v>
      </c>
      <c r="E1050" s="51">
        <v>339210804</v>
      </c>
      <c r="F1050" s="51">
        <v>329511360</v>
      </c>
      <c r="G1050" s="51">
        <v>455923916</v>
      </c>
      <c r="H1050" s="51">
        <v>0</v>
      </c>
      <c r="I1050" s="52">
        <f t="shared" si="54"/>
        <v>1124646080</v>
      </c>
      <c r="J1050" s="51">
        <v>-3</v>
      </c>
      <c r="K1050" s="53">
        <f t="shared" si="56"/>
        <v>1124646077</v>
      </c>
      <c r="L1050" s="34">
        <v>0</v>
      </c>
      <c r="M1050" s="63"/>
      <c r="O1050" s="35" t="str">
        <f>IF([1]totrevprm!O1051="","",[1]totrevprm!O1051)</f>
        <v/>
      </c>
    </row>
    <row r="1051" spans="1:26">
      <c r="A1051" s="47" t="s">
        <v>50</v>
      </c>
      <c r="B1051" s="48" t="s">
        <v>205</v>
      </c>
      <c r="C1051" s="49" t="s">
        <v>125</v>
      </c>
      <c r="D1051" s="50">
        <v>1997</v>
      </c>
      <c r="E1051" s="51">
        <v>364319447</v>
      </c>
      <c r="F1051" s="51">
        <v>347039518</v>
      </c>
      <c r="G1051" s="51">
        <v>477837146</v>
      </c>
      <c r="H1051" s="51">
        <v>0</v>
      </c>
      <c r="I1051" s="52">
        <f t="shared" si="54"/>
        <v>1189196111</v>
      </c>
      <c r="J1051" s="51">
        <v>-215036</v>
      </c>
      <c r="K1051" s="53">
        <f t="shared" si="56"/>
        <v>1188981075</v>
      </c>
      <c r="L1051" s="34">
        <v>0</v>
      </c>
      <c r="M1051" s="63"/>
      <c r="O1051" s="35" t="str">
        <f>IF([1]totrevprm!O1052="","",[1]totrevprm!O1052)</f>
        <v/>
      </c>
    </row>
    <row r="1052" spans="1:26">
      <c r="A1052" s="47" t="s">
        <v>50</v>
      </c>
      <c r="B1052" s="48" t="s">
        <v>205</v>
      </c>
      <c r="C1052" s="49" t="s">
        <v>125</v>
      </c>
      <c r="D1052" s="50">
        <v>1998</v>
      </c>
      <c r="E1052" s="51">
        <v>383955521</v>
      </c>
      <c r="F1052" s="51">
        <v>303351906</v>
      </c>
      <c r="G1052" s="51">
        <v>501685748</v>
      </c>
      <c r="H1052" s="51">
        <v>0</v>
      </c>
      <c r="I1052" s="52">
        <f t="shared" si="54"/>
        <v>1188993175</v>
      </c>
      <c r="J1052" s="51">
        <v>-23948</v>
      </c>
      <c r="K1052" s="53">
        <f t="shared" si="56"/>
        <v>1188969227</v>
      </c>
      <c r="L1052" s="34">
        <v>0</v>
      </c>
      <c r="M1052" s="63"/>
      <c r="O1052" s="35" t="str">
        <f>IF([1]totrevprm!O1053="","",[1]totrevprm!O1053)</f>
        <v/>
      </c>
    </row>
    <row r="1053" spans="1:26">
      <c r="A1053" s="47" t="s">
        <v>50</v>
      </c>
      <c r="B1053" s="48" t="s">
        <v>205</v>
      </c>
      <c r="C1053" s="49" t="s">
        <v>125</v>
      </c>
      <c r="D1053" s="50">
        <v>1999</v>
      </c>
      <c r="E1053" s="51">
        <v>393472325</v>
      </c>
      <c r="F1053" s="51">
        <v>397510883</v>
      </c>
      <c r="G1053" s="51">
        <v>577477196</v>
      </c>
      <c r="H1053" s="51">
        <v>0</v>
      </c>
      <c r="I1053" s="52">
        <f t="shared" si="54"/>
        <v>1368460404</v>
      </c>
      <c r="J1053" s="51">
        <v>-680</v>
      </c>
      <c r="K1053" s="53">
        <f t="shared" si="56"/>
        <v>1368459724</v>
      </c>
      <c r="L1053" s="34">
        <v>0</v>
      </c>
      <c r="M1053" s="63"/>
      <c r="O1053" s="35" t="str">
        <f>IF([1]totrevprm!O1054="","",[1]totrevprm!O1054)</f>
        <v/>
      </c>
    </row>
    <row r="1054" spans="1:26">
      <c r="A1054" s="47" t="s">
        <v>50</v>
      </c>
      <c r="B1054" s="48" t="s">
        <v>205</v>
      </c>
      <c r="C1054" s="49" t="s">
        <v>125</v>
      </c>
      <c r="D1054" s="50">
        <v>2000</v>
      </c>
      <c r="E1054" s="51">
        <v>457675253</v>
      </c>
      <c r="F1054" s="51">
        <v>589727264</v>
      </c>
      <c r="G1054" s="51">
        <v>630109657</v>
      </c>
      <c r="H1054" s="51">
        <v>0</v>
      </c>
      <c r="I1054" s="52">
        <f t="shared" si="54"/>
        <v>1677512174</v>
      </c>
      <c r="J1054" s="51">
        <v>-2570379</v>
      </c>
      <c r="K1054" s="53">
        <f t="shared" si="56"/>
        <v>1674941795</v>
      </c>
      <c r="L1054" s="34">
        <v>0</v>
      </c>
      <c r="M1054" s="63"/>
      <c r="O1054" s="35" t="str">
        <f>IF([1]totrevprm!O1055="","",[1]totrevprm!O1055)</f>
        <v/>
      </c>
      <c r="V1054" s="35" t="s">
        <v>205</v>
      </c>
      <c r="W1054" s="55">
        <v>118772</v>
      </c>
      <c r="X1054" s="55">
        <v>13667552</v>
      </c>
      <c r="Y1054" s="55">
        <v>5724849</v>
      </c>
      <c r="Z1054" s="55">
        <v>0</v>
      </c>
    </row>
    <row r="1055" spans="1:26">
      <c r="A1055" s="47" t="s">
        <v>50</v>
      </c>
      <c r="B1055" s="48" t="s">
        <v>205</v>
      </c>
      <c r="C1055" s="49" t="s">
        <v>125</v>
      </c>
      <c r="D1055" s="50">
        <v>2001</v>
      </c>
      <c r="E1055" s="51">
        <v>439636288</v>
      </c>
      <c r="F1055" s="51">
        <v>661926690</v>
      </c>
      <c r="G1055" s="51">
        <v>674107946</v>
      </c>
      <c r="H1055" s="51">
        <v>0</v>
      </c>
      <c r="I1055" s="52">
        <f t="shared" si="54"/>
        <v>1775670924</v>
      </c>
      <c r="J1055" s="51">
        <v>-671560</v>
      </c>
      <c r="K1055" s="53">
        <f t="shared" si="56"/>
        <v>1774999364</v>
      </c>
      <c r="L1055" s="34">
        <v>0</v>
      </c>
      <c r="M1055" s="63"/>
      <c r="O1055" s="35" t="str">
        <f>IF([1]totrevprm!O1056="","",[1]totrevprm!O1056)</f>
        <v/>
      </c>
      <c r="V1055" s="35"/>
      <c r="W1055" s="55"/>
      <c r="X1055" s="55"/>
      <c r="Y1055" s="55"/>
      <c r="Z1055" s="55"/>
    </row>
    <row r="1056" spans="1:26">
      <c r="A1056" s="47" t="s">
        <v>50</v>
      </c>
      <c r="B1056" s="48" t="s">
        <v>205</v>
      </c>
      <c r="C1056" s="49" t="s">
        <v>206</v>
      </c>
      <c r="D1056" s="50">
        <v>2002</v>
      </c>
      <c r="E1056" s="51">
        <v>500708457</v>
      </c>
      <c r="F1056" s="51">
        <v>1287227807</v>
      </c>
      <c r="G1056" s="51">
        <v>657280614</v>
      </c>
      <c r="H1056" s="51">
        <v>0</v>
      </c>
      <c r="I1056" s="52">
        <f t="shared" ref="I1056:I1119" si="57">SUM(E1056:H1056)</f>
        <v>2445216878</v>
      </c>
      <c r="J1056" s="51">
        <v>-131</v>
      </c>
      <c r="K1056" s="53">
        <f t="shared" si="56"/>
        <v>2445216747</v>
      </c>
      <c r="L1056" s="34">
        <v>0</v>
      </c>
      <c r="M1056" s="63"/>
      <c r="O1056" s="35" t="str">
        <f>IF([1]totrevprm!O1057="","",[1]totrevprm!O1057)</f>
        <v/>
      </c>
      <c r="V1056" s="35"/>
      <c r="W1056" s="55"/>
      <c r="X1056" s="55"/>
      <c r="Y1056" s="55"/>
      <c r="Z1056" s="55"/>
    </row>
    <row r="1057" spans="1:26">
      <c r="A1057" s="47" t="s">
        <v>50</v>
      </c>
      <c r="B1057" s="48" t="s">
        <v>205</v>
      </c>
      <c r="C1057" s="49" t="s">
        <v>125</v>
      </c>
      <c r="D1057" s="50">
        <v>2003</v>
      </c>
      <c r="E1057" s="56">
        <v>560244756</v>
      </c>
      <c r="F1057" s="56">
        <v>1002487503</v>
      </c>
      <c r="G1057" s="56">
        <v>715662888</v>
      </c>
      <c r="H1057" s="51">
        <v>0</v>
      </c>
      <c r="I1057" s="52">
        <f t="shared" si="57"/>
        <v>2278395147</v>
      </c>
      <c r="J1057" s="51">
        <v>-303754</v>
      </c>
      <c r="K1057" s="53">
        <f t="shared" si="56"/>
        <v>2278091393</v>
      </c>
      <c r="L1057" s="34">
        <v>0</v>
      </c>
      <c r="M1057" s="63"/>
      <c r="O1057" s="35" t="str">
        <f>IF([1]totrevprm!O1058="","",[1]totrevprm!O1058)</f>
        <v/>
      </c>
      <c r="V1057" s="35"/>
      <c r="W1057" s="55"/>
      <c r="X1057" s="55"/>
      <c r="Y1057" s="55"/>
      <c r="Z1057" s="55"/>
    </row>
    <row r="1058" spans="1:26">
      <c r="A1058" s="47" t="s">
        <v>50</v>
      </c>
      <c r="B1058" s="48" t="s">
        <v>205</v>
      </c>
      <c r="C1058" s="49" t="s">
        <v>125</v>
      </c>
      <c r="D1058" s="50">
        <v>2004</v>
      </c>
      <c r="E1058" s="56">
        <v>621862008</v>
      </c>
      <c r="F1058" s="56">
        <v>783868243</v>
      </c>
      <c r="G1058" s="56">
        <v>775448499</v>
      </c>
      <c r="H1058" s="51">
        <v>0</v>
      </c>
      <c r="I1058" s="52">
        <f t="shared" si="57"/>
        <v>2181178750</v>
      </c>
      <c r="J1058" s="51">
        <v>-117105</v>
      </c>
      <c r="K1058" s="53">
        <f t="shared" si="56"/>
        <v>2181061645</v>
      </c>
      <c r="L1058" s="34">
        <v>0</v>
      </c>
      <c r="M1058" s="63"/>
      <c r="O1058" s="35" t="str">
        <f>IF([1]totrevprm!O1059="","",[1]totrevprm!O1059)</f>
        <v/>
      </c>
      <c r="V1058" s="35"/>
      <c r="W1058" s="55"/>
      <c r="X1058" s="55"/>
      <c r="Y1058" s="55"/>
      <c r="Z1058" s="55"/>
    </row>
    <row r="1059" spans="1:26">
      <c r="A1059" s="47" t="s">
        <v>50</v>
      </c>
      <c r="B1059" s="48" t="s">
        <v>205</v>
      </c>
      <c r="C1059" s="49"/>
      <c r="D1059" s="50">
        <v>2005</v>
      </c>
      <c r="E1059" s="56">
        <v>616220934</v>
      </c>
      <c r="F1059" s="56">
        <v>766485503</v>
      </c>
      <c r="G1059" s="56">
        <v>823325958.17999995</v>
      </c>
      <c r="H1059" s="51">
        <v>0</v>
      </c>
      <c r="I1059" s="52">
        <f t="shared" si="57"/>
        <v>2206032395.1799998</v>
      </c>
      <c r="J1059" s="51">
        <v>-156</v>
      </c>
      <c r="K1059" s="53">
        <f t="shared" si="56"/>
        <v>2206032239.1799998</v>
      </c>
      <c r="L1059" s="34">
        <v>0</v>
      </c>
      <c r="M1059" s="63"/>
      <c r="O1059" s="35" t="str">
        <f>IF([1]totrevprm!O1060="","",[1]totrevprm!O1060)</f>
        <v/>
      </c>
      <c r="V1059" s="35"/>
      <c r="W1059" s="55"/>
      <c r="X1059" s="55"/>
      <c r="Y1059" s="55"/>
      <c r="Z1059" s="55"/>
    </row>
    <row r="1060" spans="1:26">
      <c r="A1060" s="47" t="s">
        <v>50</v>
      </c>
      <c r="B1060" s="48" t="s">
        <v>205</v>
      </c>
      <c r="C1060" s="49"/>
      <c r="D1060" s="50">
        <v>2006</v>
      </c>
      <c r="E1060" s="34">
        <v>692636351</v>
      </c>
      <c r="F1060" s="34">
        <v>702024818</v>
      </c>
      <c r="G1060" s="34">
        <v>912982468</v>
      </c>
      <c r="H1060" s="34">
        <v>0</v>
      </c>
      <c r="I1060" s="52">
        <f t="shared" si="57"/>
        <v>2307643637</v>
      </c>
      <c r="J1060" s="51">
        <v>-363439</v>
      </c>
      <c r="K1060" s="53">
        <f t="shared" si="56"/>
        <v>2307280198</v>
      </c>
      <c r="L1060" s="34">
        <v>0</v>
      </c>
      <c r="M1060" s="63"/>
      <c r="O1060" s="35" t="str">
        <f>IF([1]totrevprm!O1061="","",[1]totrevprm!O1061)</f>
        <v/>
      </c>
      <c r="V1060" s="35"/>
      <c r="W1060" s="55"/>
      <c r="X1060" s="55"/>
      <c r="Y1060" s="55"/>
      <c r="Z1060" s="55"/>
    </row>
    <row r="1061" spans="1:26">
      <c r="A1061" s="47" t="s">
        <v>50</v>
      </c>
      <c r="B1061" s="48" t="s">
        <v>205</v>
      </c>
      <c r="C1061" s="49"/>
      <c r="D1061" s="50">
        <v>2007</v>
      </c>
      <c r="E1061" s="34">
        <v>712200556</v>
      </c>
      <c r="F1061" s="34">
        <v>824604506</v>
      </c>
      <c r="G1061" s="34">
        <v>1322286110</v>
      </c>
      <c r="H1061" s="34">
        <v>0</v>
      </c>
      <c r="I1061" s="52">
        <f t="shared" si="57"/>
        <v>2859091172</v>
      </c>
      <c r="J1061" s="51">
        <v>-20</v>
      </c>
      <c r="K1061" s="53">
        <f t="shared" si="56"/>
        <v>2859091152</v>
      </c>
      <c r="L1061" s="34">
        <v>0</v>
      </c>
      <c r="M1061" s="63"/>
      <c r="O1061" s="35" t="str">
        <f>IF([1]totrevprm!O1062="","",[1]totrevprm!O1062)</f>
        <v/>
      </c>
      <c r="V1061" s="35"/>
      <c r="W1061" s="55"/>
      <c r="X1061" s="55"/>
      <c r="Y1061" s="55"/>
      <c r="Z1061" s="55"/>
    </row>
    <row r="1062" spans="1:26">
      <c r="A1062" s="47" t="s">
        <v>50</v>
      </c>
      <c r="B1062" s="48" t="s">
        <v>205</v>
      </c>
      <c r="C1062" s="49"/>
      <c r="D1062" s="50">
        <v>2008</v>
      </c>
      <c r="E1062" s="34">
        <v>739912500</v>
      </c>
      <c r="F1062" s="34">
        <v>1096212102</v>
      </c>
      <c r="G1062" s="34">
        <v>1498313802</v>
      </c>
      <c r="H1062" s="34">
        <v>0</v>
      </c>
      <c r="I1062" s="52">
        <f t="shared" si="57"/>
        <v>3334438404</v>
      </c>
      <c r="J1062" s="51">
        <v>-5</v>
      </c>
      <c r="K1062" s="53">
        <f t="shared" si="56"/>
        <v>3334438399</v>
      </c>
      <c r="L1062" s="34">
        <v>0</v>
      </c>
      <c r="M1062" s="63"/>
      <c r="O1062" s="35" t="str">
        <f>IF([1]totrevprm!O1063="","",[1]totrevprm!O1063)</f>
        <v/>
      </c>
      <c r="V1062" s="35"/>
      <c r="W1062" s="55"/>
      <c r="X1062" s="55"/>
      <c r="Y1062" s="55"/>
      <c r="Z1062" s="55"/>
    </row>
    <row r="1063" spans="1:26">
      <c r="A1063" s="47" t="s">
        <v>50</v>
      </c>
      <c r="B1063" s="48" t="s">
        <v>205</v>
      </c>
      <c r="C1063" s="49"/>
      <c r="D1063" s="50">
        <v>2009</v>
      </c>
      <c r="E1063" s="34">
        <v>769949241</v>
      </c>
      <c r="F1063" s="34">
        <v>1071481528</v>
      </c>
      <c r="G1063" s="34">
        <v>1653824373</v>
      </c>
      <c r="H1063" s="34">
        <v>0</v>
      </c>
      <c r="I1063" s="52">
        <f t="shared" si="57"/>
        <v>3495255142</v>
      </c>
      <c r="J1063" s="51">
        <v>-1</v>
      </c>
      <c r="K1063" s="53">
        <f t="shared" si="56"/>
        <v>3495255141</v>
      </c>
      <c r="L1063" s="34">
        <v>0</v>
      </c>
      <c r="M1063" s="63"/>
      <c r="O1063" s="35" t="str">
        <f>IF([1]totrevprm!O1064="","",[1]totrevprm!O1064)</f>
        <v/>
      </c>
      <c r="V1063" s="35"/>
      <c r="W1063" s="55"/>
      <c r="X1063" s="55"/>
      <c r="Y1063" s="55"/>
      <c r="Z1063" s="55"/>
    </row>
    <row r="1064" spans="1:26">
      <c r="A1064" s="47" t="s">
        <v>50</v>
      </c>
      <c r="B1064" s="48" t="s">
        <v>205</v>
      </c>
      <c r="C1064" s="49"/>
      <c r="D1064" s="50">
        <v>2010</v>
      </c>
      <c r="E1064" s="34">
        <v>748015631</v>
      </c>
      <c r="F1064" s="34">
        <v>1008581875</v>
      </c>
      <c r="G1064" s="34">
        <v>1620890080</v>
      </c>
      <c r="H1064" s="34">
        <v>0</v>
      </c>
      <c r="I1064" s="52">
        <f t="shared" si="57"/>
        <v>3377487586</v>
      </c>
      <c r="J1064" s="51">
        <v>-21353</v>
      </c>
      <c r="K1064" s="53">
        <f t="shared" si="56"/>
        <v>3377466233</v>
      </c>
      <c r="L1064" s="34">
        <v>0</v>
      </c>
      <c r="M1064" s="63"/>
      <c r="O1064" s="35" t="str">
        <f>IF([1]totrevprm!O1065="","",[1]totrevprm!O1065)</f>
        <v/>
      </c>
      <c r="V1064" s="35"/>
      <c r="W1064" s="55"/>
      <c r="X1064" s="55"/>
      <c r="Y1064" s="55"/>
      <c r="Z1064" s="55"/>
    </row>
    <row r="1065" spans="1:26">
      <c r="A1065" s="47" t="s">
        <v>50</v>
      </c>
      <c r="B1065" s="48" t="s">
        <v>205</v>
      </c>
      <c r="C1065" s="49"/>
      <c r="D1065" s="50">
        <v>2011</v>
      </c>
      <c r="E1065" s="34">
        <v>790601447</v>
      </c>
      <c r="F1065" s="34">
        <v>803896979</v>
      </c>
      <c r="G1065" s="34">
        <v>1705079369</v>
      </c>
      <c r="H1065" s="34">
        <v>0</v>
      </c>
      <c r="I1065" s="52">
        <f t="shared" si="57"/>
        <v>3299577795</v>
      </c>
      <c r="J1065" s="51">
        <v>-1</v>
      </c>
      <c r="K1065" s="53">
        <f t="shared" si="56"/>
        <v>3299577794</v>
      </c>
      <c r="L1065" s="34">
        <v>0</v>
      </c>
      <c r="M1065" s="63"/>
      <c r="O1065" s="35" t="str">
        <f>IF([1]totrevprm!O1066="","",[1]totrevprm!O1066)</f>
        <v/>
      </c>
      <c r="V1065" s="35"/>
      <c r="W1065" s="55"/>
      <c r="X1065" s="55"/>
      <c r="Y1065" s="55"/>
      <c r="Z1065" s="55"/>
    </row>
    <row r="1066" spans="1:26">
      <c r="A1066" s="47" t="s">
        <v>50</v>
      </c>
      <c r="B1066" s="48" t="s">
        <v>205</v>
      </c>
      <c r="C1066" s="49"/>
      <c r="D1066" s="50">
        <v>2012</v>
      </c>
      <c r="E1066" s="34">
        <v>825350559</v>
      </c>
      <c r="F1066" s="34">
        <v>945278895</v>
      </c>
      <c r="G1066" s="34">
        <v>1788245669</v>
      </c>
      <c r="H1066" s="34">
        <v>0</v>
      </c>
      <c r="I1066" s="52">
        <f t="shared" si="57"/>
        <v>3558875123</v>
      </c>
      <c r="J1066" s="51">
        <v>-180604</v>
      </c>
      <c r="K1066" s="53">
        <f t="shared" si="56"/>
        <v>3558694519</v>
      </c>
      <c r="L1066" s="34">
        <v>0</v>
      </c>
      <c r="M1066" s="63"/>
      <c r="O1066" s="35" t="str">
        <f>IF([1]totrevprm!O1067="","",[1]totrevprm!O1067)</f>
        <v/>
      </c>
      <c r="V1066" s="35"/>
      <c r="W1066" s="55"/>
      <c r="X1066" s="55"/>
      <c r="Y1066" s="55"/>
      <c r="Z1066" s="55"/>
    </row>
    <row r="1067" spans="1:26">
      <c r="A1067" s="47" t="s">
        <v>50</v>
      </c>
      <c r="B1067" s="48" t="s">
        <v>205</v>
      </c>
      <c r="C1067" s="49"/>
      <c r="D1067" s="50">
        <v>2013</v>
      </c>
      <c r="E1067" s="34">
        <v>866612021</v>
      </c>
      <c r="F1067" s="34">
        <v>895473195</v>
      </c>
      <c r="G1067" s="34">
        <v>1654068269</v>
      </c>
      <c r="H1067" s="34">
        <v>0</v>
      </c>
      <c r="I1067" s="52">
        <f t="shared" si="57"/>
        <v>3416153485</v>
      </c>
      <c r="J1067" s="51">
        <v>-5</v>
      </c>
      <c r="K1067" s="53">
        <f t="shared" si="56"/>
        <v>3416153480</v>
      </c>
      <c r="L1067" s="34">
        <v>1858845</v>
      </c>
      <c r="M1067" s="63" t="s">
        <v>129</v>
      </c>
      <c r="N1067" t="s">
        <v>101</v>
      </c>
      <c r="O1067" s="35" t="str">
        <f>IF([1]totrevprm!O1068="","",[1]totrevprm!O1068)</f>
        <v/>
      </c>
      <c r="R1067" s="61"/>
      <c r="S1067" s="63"/>
      <c r="T1067" s="63"/>
      <c r="V1067" s="35"/>
      <c r="W1067" s="55"/>
      <c r="X1067" s="55"/>
      <c r="Y1067" s="55"/>
      <c r="Z1067" s="55"/>
    </row>
    <row r="1068" spans="1:26">
      <c r="A1068" s="47" t="s">
        <v>50</v>
      </c>
      <c r="B1068" s="48" t="s">
        <v>205</v>
      </c>
      <c r="C1068" s="49"/>
      <c r="D1068" s="50">
        <v>2014</v>
      </c>
      <c r="E1068" s="34">
        <v>901653618</v>
      </c>
      <c r="F1068" s="34">
        <v>1256518516</v>
      </c>
      <c r="G1068" s="34">
        <v>1735155742.1199999</v>
      </c>
      <c r="H1068" s="34">
        <v>0</v>
      </c>
      <c r="I1068" s="52">
        <f t="shared" si="57"/>
        <v>3893327876.1199999</v>
      </c>
      <c r="J1068" s="51">
        <v>-136994</v>
      </c>
      <c r="K1068" s="53">
        <f t="shared" si="56"/>
        <v>3893190882.1199999</v>
      </c>
      <c r="L1068" s="34">
        <v>7877785</v>
      </c>
      <c r="M1068" s="63" t="s">
        <v>129</v>
      </c>
      <c r="N1068" t="s">
        <v>101</v>
      </c>
      <c r="O1068" s="35" t="str">
        <f>IF([1]totrevprm!O1069="","",[1]totrevprm!O1069)</f>
        <v/>
      </c>
      <c r="R1068" s="61"/>
      <c r="S1068" s="63"/>
      <c r="T1068" s="63"/>
      <c r="V1068" s="35"/>
      <c r="W1068" s="55"/>
      <c r="X1068" s="55"/>
      <c r="Y1068" s="55"/>
      <c r="Z1068" s="55"/>
    </row>
    <row r="1069" spans="1:26">
      <c r="A1069" s="47" t="s">
        <v>50</v>
      </c>
      <c r="B1069" s="48" t="s">
        <v>205</v>
      </c>
      <c r="C1069" s="49"/>
      <c r="D1069" s="50">
        <v>2015</v>
      </c>
      <c r="E1069" s="34">
        <v>957451253</v>
      </c>
      <c r="F1069" s="34">
        <v>1326216717</v>
      </c>
      <c r="G1069" s="34">
        <v>1785726696</v>
      </c>
      <c r="H1069" s="34">
        <v>0</v>
      </c>
      <c r="I1069" s="52">
        <f t="shared" si="57"/>
        <v>4069394666</v>
      </c>
      <c r="J1069" s="51">
        <v>-2</v>
      </c>
      <c r="K1069" s="53">
        <f t="shared" si="56"/>
        <v>4069394664</v>
      </c>
      <c r="L1069" s="34">
        <v>4948634</v>
      </c>
      <c r="M1069" s="63" t="s">
        <v>129</v>
      </c>
      <c r="N1069" t="s">
        <v>101</v>
      </c>
      <c r="O1069" s="35" t="str">
        <f>IF([1]totrevprm!O1070="","",[1]totrevprm!O1070)</f>
        <v/>
      </c>
      <c r="P1069" s="32">
        <v>173492657.54561621</v>
      </c>
      <c r="Q1069" s="32">
        <v>49235001.0519403</v>
      </c>
      <c r="R1069" s="61"/>
      <c r="S1069" s="63"/>
      <c r="T1069" s="63"/>
      <c r="V1069" s="35"/>
      <c r="W1069" s="55"/>
      <c r="X1069" s="55"/>
      <c r="Y1069" s="55"/>
      <c r="Z1069" s="55"/>
    </row>
    <row r="1070" spans="1:26">
      <c r="A1070" s="47" t="s">
        <v>50</v>
      </c>
      <c r="B1070" s="48" t="s">
        <v>205</v>
      </c>
      <c r="C1070" s="49"/>
      <c r="D1070" s="50">
        <v>2016</v>
      </c>
      <c r="E1070" s="34">
        <v>1032137820</v>
      </c>
      <c r="F1070" s="34">
        <v>1255112293</v>
      </c>
      <c r="G1070" s="34">
        <v>1892633503</v>
      </c>
      <c r="H1070" s="34">
        <v>0</v>
      </c>
      <c r="I1070" s="52">
        <f t="shared" si="57"/>
        <v>4179883616</v>
      </c>
      <c r="J1070" s="51">
        <v>-146323</v>
      </c>
      <c r="K1070" s="53">
        <f t="shared" si="56"/>
        <v>4179737293</v>
      </c>
      <c r="L1070" s="34">
        <v>7323300</v>
      </c>
      <c r="M1070" s="63" t="s">
        <v>129</v>
      </c>
      <c r="N1070" t="s">
        <v>101</v>
      </c>
      <c r="O1070" s="35" t="str">
        <f>IF([1]totrevprm!O1071="","",[1]totrevprm!O1071)</f>
        <v/>
      </c>
      <c r="P1070" s="32">
        <v>183150800.01019624</v>
      </c>
      <c r="Q1070" s="32">
        <v>50535045.593834586</v>
      </c>
      <c r="R1070" s="61"/>
      <c r="S1070" s="63"/>
      <c r="T1070" s="63"/>
      <c r="V1070" s="35"/>
      <c r="W1070" s="55"/>
      <c r="X1070" s="55"/>
      <c r="Y1070" s="55"/>
      <c r="Z1070" s="55"/>
    </row>
    <row r="1071" spans="1:26">
      <c r="A1071" s="47" t="s">
        <v>50</v>
      </c>
      <c r="B1071" s="48" t="s">
        <v>205</v>
      </c>
      <c r="C1071" s="49"/>
      <c r="D1071" s="50">
        <v>2017</v>
      </c>
      <c r="E1071" s="34">
        <v>1195561044</v>
      </c>
      <c r="F1071" s="34">
        <v>1186738308</v>
      </c>
      <c r="G1071" s="34">
        <v>1809716037.98</v>
      </c>
      <c r="H1071" s="34">
        <v>0</v>
      </c>
      <c r="I1071" s="52">
        <f t="shared" si="57"/>
        <v>4192015389.98</v>
      </c>
      <c r="J1071" s="51">
        <v>-10744</v>
      </c>
      <c r="K1071" s="53">
        <f t="shared" si="56"/>
        <v>4192004645.98</v>
      </c>
      <c r="L1071" s="57">
        <v>3704804</v>
      </c>
      <c r="M1071" s="63" t="s">
        <v>129</v>
      </c>
      <c r="N1071" t="s">
        <v>101</v>
      </c>
      <c r="O1071" s="35" t="str">
        <f>IF([1]totrevprm!O1072="","",[1]totrevprm!O1072)</f>
        <v/>
      </c>
      <c r="P1071" s="32">
        <v>180819444.15260077</v>
      </c>
      <c r="Q1071" s="32">
        <v>51511011.224409446</v>
      </c>
      <c r="R1071" s="61"/>
      <c r="S1071" s="63"/>
      <c r="V1071" s="35"/>
      <c r="W1071" s="55"/>
      <c r="X1071" s="55"/>
      <c r="Y1071" s="55"/>
      <c r="Z1071" s="55"/>
    </row>
    <row r="1072" spans="1:26">
      <c r="A1072" s="47" t="s">
        <v>50</v>
      </c>
      <c r="B1072" s="48" t="s">
        <v>205</v>
      </c>
      <c r="C1072" s="49"/>
      <c r="D1072" s="50">
        <v>2018</v>
      </c>
      <c r="E1072" s="34">
        <v>1172990773</v>
      </c>
      <c r="F1072" s="34">
        <v>1475720935</v>
      </c>
      <c r="G1072" s="34">
        <v>1833870315.45</v>
      </c>
      <c r="H1072" s="32">
        <v>0</v>
      </c>
      <c r="I1072" s="52">
        <f t="shared" si="57"/>
        <v>4482582023.4499998</v>
      </c>
      <c r="J1072" s="65">
        <v>-416</v>
      </c>
      <c r="K1072" s="53">
        <f t="shared" si="56"/>
        <v>4482581607.4499998</v>
      </c>
      <c r="L1072" s="57">
        <v>5661889</v>
      </c>
      <c r="M1072" s="63" t="s">
        <v>129</v>
      </c>
      <c r="N1072" t="s">
        <v>101</v>
      </c>
      <c r="O1072" s="35" t="str">
        <f>IF([1]totrevprm!O1073="","",[1]totrevprm!O1073)</f>
        <v/>
      </c>
      <c r="P1072" s="32">
        <v>196825534.1287438</v>
      </c>
      <c r="Q1072" s="32">
        <v>51725746</v>
      </c>
      <c r="R1072" s="61"/>
      <c r="S1072" s="63"/>
      <c r="V1072" s="35"/>
      <c r="W1072" s="55"/>
      <c r="X1072" s="55"/>
      <c r="Y1072" s="55"/>
      <c r="Z1072" s="55"/>
    </row>
    <row r="1073" spans="1:26">
      <c r="A1073" s="47" t="s">
        <v>50</v>
      </c>
      <c r="B1073" s="48" t="s">
        <v>205</v>
      </c>
      <c r="C1073" s="49"/>
      <c r="D1073" s="50">
        <v>2019</v>
      </c>
      <c r="E1073" s="34">
        <v>1210349914</v>
      </c>
      <c r="F1073" s="34">
        <v>1521500884</v>
      </c>
      <c r="G1073" s="34">
        <v>1899828444.3367</v>
      </c>
      <c r="H1073" s="32">
        <v>0</v>
      </c>
      <c r="I1073" s="52">
        <f t="shared" si="57"/>
        <v>4631679242.3367004</v>
      </c>
      <c r="J1073" s="65">
        <v>-3728852</v>
      </c>
      <c r="K1073" s="53">
        <f t="shared" si="56"/>
        <v>4627950390.3367004</v>
      </c>
      <c r="L1073" s="57">
        <v>10159548</v>
      </c>
      <c r="M1073" s="63" t="s">
        <v>129</v>
      </c>
      <c r="N1073" t="s">
        <v>101</v>
      </c>
      <c r="O1073" s="35" t="str">
        <f>IF([1]totrevprm!O1074="","",[1]totrevprm!O1074)</f>
        <v/>
      </c>
      <c r="P1073" s="32">
        <v>201957764.95183223</v>
      </c>
      <c r="Q1073" s="32">
        <v>51965948.817405015</v>
      </c>
      <c r="R1073" s="61"/>
      <c r="S1073" s="63"/>
      <c r="V1073" s="35"/>
      <c r="W1073" s="55"/>
      <c r="X1073" s="55"/>
      <c r="Y1073" s="55"/>
      <c r="Z1073" s="55"/>
    </row>
    <row r="1074" spans="1:26">
      <c r="A1074" s="47" t="s">
        <v>50</v>
      </c>
      <c r="B1074" s="48" t="s">
        <v>205</v>
      </c>
      <c r="C1074" s="49"/>
      <c r="D1074" s="50">
        <v>2020</v>
      </c>
      <c r="E1074" s="34">
        <v>1275742342</v>
      </c>
      <c r="F1074" s="34">
        <v>1704634149</v>
      </c>
      <c r="G1074" s="34">
        <v>3412390700</v>
      </c>
      <c r="H1074" s="32">
        <v>0</v>
      </c>
      <c r="I1074" s="52">
        <f t="shared" si="57"/>
        <v>6392767191</v>
      </c>
      <c r="J1074" s="65">
        <v>-6764</v>
      </c>
      <c r="K1074" s="53">
        <f t="shared" si="56"/>
        <v>6392760427</v>
      </c>
      <c r="L1074" s="57">
        <v>117263048</v>
      </c>
      <c r="M1074" s="63" t="s">
        <v>200</v>
      </c>
      <c r="N1074" t="s">
        <v>101</v>
      </c>
      <c r="O1074" s="35" t="str">
        <f>IF([1]totrevprm!O1075="","",[1]totrevprm!O1075)</f>
        <v>Yes</v>
      </c>
      <c r="P1074" s="32">
        <v>198047086</v>
      </c>
      <c r="Q1074" s="32">
        <v>52045981</v>
      </c>
      <c r="R1074" s="61"/>
      <c r="S1074" s="63"/>
      <c r="V1074" s="35"/>
      <c r="W1074" s="55"/>
      <c r="X1074" s="55"/>
      <c r="Y1074" s="55"/>
      <c r="Z1074" s="55"/>
    </row>
    <row r="1075" spans="1:26">
      <c r="A1075" s="47" t="s">
        <v>50</v>
      </c>
      <c r="B1075" s="48" t="s">
        <v>205</v>
      </c>
      <c r="C1075" s="49"/>
      <c r="D1075" s="50">
        <v>2021</v>
      </c>
      <c r="E1075" s="34">
        <v>1444251432</v>
      </c>
      <c r="F1075" s="34">
        <v>1853701818</v>
      </c>
      <c r="G1075" s="34">
        <v>3791662914</v>
      </c>
      <c r="H1075" s="32">
        <v>0</v>
      </c>
      <c r="I1075" s="52">
        <f t="shared" si="57"/>
        <v>7089616164</v>
      </c>
      <c r="J1075" s="66">
        <v>-3</v>
      </c>
      <c r="K1075" s="53">
        <f t="shared" si="56"/>
        <v>7089616161</v>
      </c>
      <c r="L1075" s="34">
        <v>0</v>
      </c>
      <c r="M1075" s="63" t="s">
        <v>132</v>
      </c>
      <c r="N1075" t="s">
        <v>101</v>
      </c>
      <c r="O1075" s="35"/>
      <c r="P1075" s="32">
        <v>191977028.22</v>
      </c>
      <c r="Q1075" s="32">
        <v>54506819</v>
      </c>
      <c r="R1075" s="61"/>
      <c r="S1075" s="63"/>
      <c r="V1075" s="35"/>
      <c r="W1075" s="55"/>
      <c r="X1075" s="55"/>
      <c r="Y1075" s="55"/>
      <c r="Z1075" s="55"/>
    </row>
    <row r="1076" spans="1:26">
      <c r="A1076" s="47" t="s">
        <v>50</v>
      </c>
      <c r="B1076" s="48" t="s">
        <v>205</v>
      </c>
      <c r="C1076" s="49"/>
      <c r="D1076" s="50">
        <v>2022</v>
      </c>
      <c r="E1076" s="34">
        <v>1587962257</v>
      </c>
      <c r="F1076" s="34">
        <v>2941010694</v>
      </c>
      <c r="G1076" s="34">
        <v>4060004740</v>
      </c>
      <c r="H1076" s="32">
        <v>0</v>
      </c>
      <c r="I1076" s="52">
        <f t="shared" si="57"/>
        <v>8588977691</v>
      </c>
      <c r="J1076" s="66">
        <v>-38474</v>
      </c>
      <c r="K1076" s="53">
        <f t="shared" si="56"/>
        <v>8588939217</v>
      </c>
      <c r="L1076" s="34">
        <v>0</v>
      </c>
      <c r="M1076" s="63" t="s">
        <v>132</v>
      </c>
      <c r="N1076" t="s">
        <v>101</v>
      </c>
      <c r="O1076" s="35" t="str">
        <f>IF([1]totrevprm!O1079="","",[1]totrevprm!O1079)</f>
        <v/>
      </c>
      <c r="P1076" s="57">
        <v>205861674</v>
      </c>
      <c r="Q1076" s="57">
        <v>53836030</v>
      </c>
    </row>
    <row r="1077" spans="1:26">
      <c r="A1077" s="47" t="s">
        <v>50</v>
      </c>
      <c r="B1077" s="48" t="s">
        <v>205</v>
      </c>
      <c r="C1077" s="49"/>
      <c r="D1077" s="50">
        <v>2023</v>
      </c>
      <c r="E1077" s="34">
        <v>1607972581</v>
      </c>
      <c r="F1077" s="34">
        <v>2941736809.98</v>
      </c>
      <c r="G1077" s="34">
        <v>4038001907.6599998</v>
      </c>
      <c r="H1077" s="34">
        <v>0</v>
      </c>
      <c r="I1077" s="52">
        <f t="shared" si="57"/>
        <v>8587711298.6399994</v>
      </c>
      <c r="J1077" s="66">
        <v>-60021</v>
      </c>
      <c r="K1077" s="53">
        <f t="shared" si="56"/>
        <v>8587651277.6399994</v>
      </c>
      <c r="L1077" s="34">
        <v>0</v>
      </c>
      <c r="M1077" s="63" t="s">
        <v>132</v>
      </c>
      <c r="O1077" s="35"/>
      <c r="P1077" s="57">
        <v>224625629.41999999</v>
      </c>
      <c r="Q1077" s="57">
        <v>53182059</v>
      </c>
    </row>
    <row r="1078" spans="1:26">
      <c r="A1078" s="47"/>
      <c r="B1078" s="49"/>
      <c r="C1078" s="49"/>
      <c r="E1078" s="51"/>
      <c r="F1078" s="51"/>
      <c r="G1078" s="51"/>
      <c r="H1078" s="51"/>
      <c r="I1078" s="52"/>
      <c r="K1078" s="59"/>
      <c r="L1078" s="34"/>
      <c r="M1078" s="63"/>
      <c r="O1078" s="35"/>
    </row>
    <row r="1079" spans="1:26">
      <c r="A1079" s="47" t="s">
        <v>51</v>
      </c>
      <c r="B1079" s="48" t="s">
        <v>207</v>
      </c>
      <c r="C1079" s="49" t="s">
        <v>169</v>
      </c>
      <c r="D1079" s="50">
        <v>1988</v>
      </c>
      <c r="E1079" s="51">
        <v>252803488</v>
      </c>
      <c r="F1079" s="51">
        <v>119901061</v>
      </c>
      <c r="G1079" s="51">
        <v>203345399</v>
      </c>
      <c r="H1079" s="51">
        <v>87655124</v>
      </c>
      <c r="I1079" s="52">
        <f t="shared" si="57"/>
        <v>663705072</v>
      </c>
      <c r="J1079" s="51">
        <v>0</v>
      </c>
      <c r="K1079" s="53">
        <f>SUM(I1079:J1079)</f>
        <v>663705072</v>
      </c>
      <c r="L1079" s="34">
        <v>0</v>
      </c>
      <c r="M1079" s="63"/>
      <c r="O1079" s="35" t="str">
        <f>IF([1]totrevprm!O1080="","",[1]totrevprm!O1080)</f>
        <v/>
      </c>
    </row>
    <row r="1080" spans="1:26">
      <c r="A1080" s="47" t="s">
        <v>51</v>
      </c>
      <c r="B1080" s="48" t="s">
        <v>207</v>
      </c>
      <c r="C1080" s="49" t="s">
        <v>125</v>
      </c>
      <c r="D1080" s="50">
        <v>1989</v>
      </c>
      <c r="E1080" s="51">
        <v>234946765</v>
      </c>
      <c r="F1080" s="51">
        <v>217312983</v>
      </c>
      <c r="G1080" s="51">
        <v>235348015</v>
      </c>
      <c r="H1080" s="51">
        <v>75157619</v>
      </c>
      <c r="I1080" s="52">
        <f t="shared" si="57"/>
        <v>762765382</v>
      </c>
      <c r="J1080" s="51">
        <v>0</v>
      </c>
      <c r="K1080" s="53">
        <f t="shared" ref="K1080:K1114" si="58">SUM(I1080:J1080)</f>
        <v>762765382</v>
      </c>
      <c r="L1080" s="34">
        <v>0</v>
      </c>
      <c r="M1080" s="63"/>
      <c r="O1080" s="35" t="str">
        <f>IF([1]totrevprm!O1081="","",[1]totrevprm!O1081)</f>
        <v/>
      </c>
    </row>
    <row r="1081" spans="1:26">
      <c r="A1081" s="47" t="s">
        <v>51</v>
      </c>
      <c r="B1081" s="48" t="s">
        <v>207</v>
      </c>
      <c r="C1081" s="49" t="s">
        <v>125</v>
      </c>
      <c r="D1081" s="50">
        <v>1990</v>
      </c>
      <c r="E1081" s="51">
        <v>241536221</v>
      </c>
      <c r="F1081" s="51">
        <v>259760502.19999999</v>
      </c>
      <c r="G1081" s="51">
        <v>240900345</v>
      </c>
      <c r="H1081" s="51">
        <v>92438242</v>
      </c>
      <c r="I1081" s="52">
        <f t="shared" si="57"/>
        <v>834635310.20000005</v>
      </c>
      <c r="J1081" s="51">
        <v>0</v>
      </c>
      <c r="K1081" s="53">
        <f t="shared" si="58"/>
        <v>834635310.20000005</v>
      </c>
      <c r="L1081" s="34">
        <v>0</v>
      </c>
      <c r="M1081" s="63"/>
      <c r="O1081" s="35" t="str">
        <f>IF([1]totrevprm!O1082="","",[1]totrevprm!O1082)</f>
        <v/>
      </c>
    </row>
    <row r="1082" spans="1:26">
      <c r="A1082" s="47" t="s">
        <v>51</v>
      </c>
      <c r="B1082" s="48" t="s">
        <v>207</v>
      </c>
      <c r="C1082" s="49" t="s">
        <v>125</v>
      </c>
      <c r="D1082" s="50">
        <v>1991</v>
      </c>
      <c r="E1082" s="51">
        <v>260141719</v>
      </c>
      <c r="F1082" s="51">
        <v>205080765</v>
      </c>
      <c r="G1082" s="51">
        <v>241177952</v>
      </c>
      <c r="H1082" s="51">
        <v>82311078</v>
      </c>
      <c r="I1082" s="52">
        <f t="shared" si="57"/>
        <v>788711514</v>
      </c>
      <c r="J1082" s="51">
        <v>0</v>
      </c>
      <c r="K1082" s="53">
        <f t="shared" si="58"/>
        <v>788711514</v>
      </c>
      <c r="L1082" s="34">
        <v>0</v>
      </c>
      <c r="M1082" s="63"/>
      <c r="O1082" s="35" t="str">
        <f>IF([1]totrevprm!O1083="","",[1]totrevprm!O1083)</f>
        <v/>
      </c>
    </row>
    <row r="1083" spans="1:26">
      <c r="A1083" s="47" t="s">
        <v>51</v>
      </c>
      <c r="B1083" s="48" t="s">
        <v>207</v>
      </c>
      <c r="C1083" s="49" t="s">
        <v>125</v>
      </c>
      <c r="D1083" s="50">
        <v>1992</v>
      </c>
      <c r="E1083" s="51">
        <v>285808181</v>
      </c>
      <c r="F1083" s="51">
        <v>265144968.36000001</v>
      </c>
      <c r="G1083" s="51">
        <v>253737165</v>
      </c>
      <c r="H1083" s="51">
        <v>41944650</v>
      </c>
      <c r="I1083" s="52">
        <f t="shared" si="57"/>
        <v>846634964.36000001</v>
      </c>
      <c r="J1083" s="51">
        <v>0</v>
      </c>
      <c r="K1083" s="53">
        <f t="shared" si="58"/>
        <v>846634964.36000001</v>
      </c>
      <c r="L1083" s="34">
        <v>0</v>
      </c>
      <c r="M1083" s="63"/>
      <c r="O1083" s="35" t="str">
        <f>IF([1]totrevprm!O1084="","",[1]totrevprm!O1084)</f>
        <v/>
      </c>
    </row>
    <row r="1084" spans="1:26">
      <c r="A1084" s="47" t="s">
        <v>51</v>
      </c>
      <c r="B1084" s="48" t="s">
        <v>207</v>
      </c>
      <c r="C1084" s="49" t="s">
        <v>125</v>
      </c>
      <c r="D1084" s="50">
        <v>1993</v>
      </c>
      <c r="E1084" s="51">
        <v>279493617</v>
      </c>
      <c r="F1084" s="51">
        <v>264027730</v>
      </c>
      <c r="G1084" s="51">
        <v>283496014</v>
      </c>
      <c r="H1084" s="51">
        <v>74308335</v>
      </c>
      <c r="I1084" s="52">
        <f t="shared" si="57"/>
        <v>901325696</v>
      </c>
      <c r="J1084" s="51">
        <v>0</v>
      </c>
      <c r="K1084" s="53">
        <f t="shared" si="58"/>
        <v>901325696</v>
      </c>
      <c r="L1084" s="34">
        <v>0</v>
      </c>
      <c r="M1084" s="63"/>
      <c r="O1084" s="35" t="str">
        <f>IF([1]totrevprm!O1085="","",[1]totrevprm!O1085)</f>
        <v/>
      </c>
    </row>
    <row r="1085" spans="1:26">
      <c r="A1085" s="47" t="s">
        <v>51</v>
      </c>
      <c r="B1085" s="48" t="s">
        <v>207</v>
      </c>
      <c r="C1085" s="49" t="s">
        <v>125</v>
      </c>
      <c r="D1085" s="50">
        <v>1994</v>
      </c>
      <c r="E1085" s="51">
        <v>314086073</v>
      </c>
      <c r="F1085" s="51">
        <v>284405162</v>
      </c>
      <c r="G1085" s="51">
        <v>286147819</v>
      </c>
      <c r="H1085" s="51">
        <v>42554564</v>
      </c>
      <c r="I1085" s="52">
        <f t="shared" si="57"/>
        <v>927193618</v>
      </c>
      <c r="J1085" s="51">
        <v>0</v>
      </c>
      <c r="K1085" s="53">
        <f t="shared" si="58"/>
        <v>927193618</v>
      </c>
      <c r="L1085" s="34">
        <v>0</v>
      </c>
      <c r="M1085" s="63"/>
      <c r="O1085" s="35" t="str">
        <f>IF([1]totrevprm!O1086="","",[1]totrevprm!O1086)</f>
        <v/>
      </c>
    </row>
    <row r="1086" spans="1:26">
      <c r="A1086" s="47" t="s">
        <v>51</v>
      </c>
      <c r="B1086" s="48" t="s">
        <v>207</v>
      </c>
      <c r="C1086" s="49" t="s">
        <v>125</v>
      </c>
      <c r="D1086" s="50">
        <v>1995</v>
      </c>
      <c r="E1086" s="51">
        <v>332373812</v>
      </c>
      <c r="F1086" s="51">
        <v>272400511</v>
      </c>
      <c r="G1086" s="51">
        <v>298025547</v>
      </c>
      <c r="H1086" s="51">
        <v>28369697</v>
      </c>
      <c r="I1086" s="52">
        <f t="shared" si="57"/>
        <v>931169567</v>
      </c>
      <c r="J1086" s="51">
        <v>0</v>
      </c>
      <c r="K1086" s="53">
        <f t="shared" si="58"/>
        <v>931169567</v>
      </c>
      <c r="L1086" s="34">
        <v>0</v>
      </c>
      <c r="M1086" s="63"/>
      <c r="O1086" s="35" t="str">
        <f>IF([1]totrevprm!O1087="","",[1]totrevprm!O1087)</f>
        <v/>
      </c>
    </row>
    <row r="1087" spans="1:26">
      <c r="A1087" s="47" t="s">
        <v>51</v>
      </c>
      <c r="B1087" s="48" t="s">
        <v>207</v>
      </c>
      <c r="C1087" s="49" t="s">
        <v>162</v>
      </c>
      <c r="D1087" s="50">
        <v>1996</v>
      </c>
      <c r="E1087" s="51">
        <v>356329729</v>
      </c>
      <c r="F1087" s="51">
        <v>202957008</v>
      </c>
      <c r="G1087" s="51">
        <v>306213178</v>
      </c>
      <c r="H1087" s="51">
        <v>38576938</v>
      </c>
      <c r="I1087" s="52">
        <f t="shared" si="57"/>
        <v>904076853</v>
      </c>
      <c r="J1087" s="51">
        <v>0</v>
      </c>
      <c r="K1087" s="53">
        <f t="shared" si="58"/>
        <v>904076853</v>
      </c>
      <c r="L1087" s="34">
        <v>0</v>
      </c>
      <c r="M1087" s="63"/>
      <c r="O1087" s="35" t="str">
        <f>IF([1]totrevprm!O1088="","",[1]totrevprm!O1088)</f>
        <v/>
      </c>
    </row>
    <row r="1088" spans="1:26">
      <c r="A1088" s="47" t="s">
        <v>51</v>
      </c>
      <c r="B1088" s="48" t="s">
        <v>207</v>
      </c>
      <c r="C1088" s="49" t="s">
        <v>125</v>
      </c>
      <c r="D1088" s="50">
        <v>1997</v>
      </c>
      <c r="E1088" s="51">
        <v>327085853</v>
      </c>
      <c r="F1088" s="51">
        <v>269116727</v>
      </c>
      <c r="G1088" s="51">
        <v>295343014</v>
      </c>
      <c r="H1088" s="51">
        <v>66111619</v>
      </c>
      <c r="I1088" s="52">
        <f t="shared" si="57"/>
        <v>957657213</v>
      </c>
      <c r="J1088" s="51">
        <v>0</v>
      </c>
      <c r="K1088" s="53">
        <f t="shared" si="58"/>
        <v>957657213</v>
      </c>
      <c r="L1088" s="34">
        <v>0</v>
      </c>
      <c r="M1088" s="63"/>
      <c r="O1088" s="35" t="str">
        <f>IF([1]totrevprm!O1089="","",[1]totrevprm!O1089)</f>
        <v/>
      </c>
    </row>
    <row r="1089" spans="1:26">
      <c r="A1089" s="47" t="s">
        <v>51</v>
      </c>
      <c r="B1089" s="48" t="s">
        <v>207</v>
      </c>
      <c r="C1089" s="49" t="s">
        <v>125</v>
      </c>
      <c r="D1089" s="50">
        <v>1998</v>
      </c>
      <c r="E1089" s="51">
        <v>379340368</v>
      </c>
      <c r="F1089" s="51">
        <v>273163517</v>
      </c>
      <c r="G1089" s="51">
        <v>296275080</v>
      </c>
      <c r="H1089" s="51">
        <v>102922212</v>
      </c>
      <c r="I1089" s="52">
        <f t="shared" si="57"/>
        <v>1051701177</v>
      </c>
      <c r="J1089" s="51">
        <v>0</v>
      </c>
      <c r="K1089" s="53">
        <f t="shared" si="58"/>
        <v>1051701177</v>
      </c>
      <c r="L1089" s="34">
        <v>0</v>
      </c>
      <c r="M1089" s="63"/>
      <c r="O1089" s="35" t="str">
        <f>IF([1]totrevprm!O1090="","",[1]totrevprm!O1090)</f>
        <v/>
      </c>
    </row>
    <row r="1090" spans="1:26">
      <c r="A1090" s="47" t="s">
        <v>51</v>
      </c>
      <c r="B1090" s="48" t="s">
        <v>207</v>
      </c>
      <c r="C1090" s="49" t="s">
        <v>125</v>
      </c>
      <c r="D1090" s="50">
        <v>1999</v>
      </c>
      <c r="E1090" s="51">
        <v>383399884</v>
      </c>
      <c r="F1090" s="51">
        <v>353550676</v>
      </c>
      <c r="G1090" s="51">
        <v>311830778</v>
      </c>
      <c r="H1090" s="51">
        <v>85811125</v>
      </c>
      <c r="I1090" s="52">
        <f t="shared" si="57"/>
        <v>1134592463</v>
      </c>
      <c r="J1090" s="51">
        <v>0</v>
      </c>
      <c r="K1090" s="53">
        <f t="shared" si="58"/>
        <v>1134592463</v>
      </c>
      <c r="L1090" s="34">
        <v>0</v>
      </c>
      <c r="M1090" s="63"/>
      <c r="O1090" s="35" t="str">
        <f>IF([1]totrevprm!O1091="","",[1]totrevprm!O1091)</f>
        <v/>
      </c>
    </row>
    <row r="1091" spans="1:26">
      <c r="A1091" s="47" t="s">
        <v>51</v>
      </c>
      <c r="B1091" s="48" t="s">
        <v>207</v>
      </c>
      <c r="C1091" s="49" t="s">
        <v>125</v>
      </c>
      <c r="D1091" s="50">
        <v>2000</v>
      </c>
      <c r="E1091" s="51">
        <v>371612555</v>
      </c>
      <c r="F1091" s="51">
        <v>356810727</v>
      </c>
      <c r="G1091" s="51">
        <v>327324467</v>
      </c>
      <c r="H1091" s="51">
        <v>49837913</v>
      </c>
      <c r="I1091" s="52">
        <f t="shared" si="57"/>
        <v>1105585662</v>
      </c>
      <c r="J1091" s="51">
        <v>0</v>
      </c>
      <c r="K1091" s="53">
        <f t="shared" si="58"/>
        <v>1105585662</v>
      </c>
      <c r="L1091" s="34">
        <v>0</v>
      </c>
      <c r="M1091" s="63"/>
      <c r="O1091" s="35" t="str">
        <f>IF([1]totrevprm!O1092="","",[1]totrevprm!O1092)</f>
        <v/>
      </c>
      <c r="V1091" s="35" t="s">
        <v>207</v>
      </c>
      <c r="W1091" s="55">
        <v>42281</v>
      </c>
      <c r="X1091" s="55">
        <v>4532220</v>
      </c>
      <c r="Y1091" s="55">
        <v>4765296</v>
      </c>
      <c r="Z1091" s="55">
        <v>0</v>
      </c>
    </row>
    <row r="1092" spans="1:26">
      <c r="A1092" s="47" t="s">
        <v>51</v>
      </c>
      <c r="B1092" s="48" t="s">
        <v>207</v>
      </c>
      <c r="C1092" s="49" t="s">
        <v>125</v>
      </c>
      <c r="D1092" s="50">
        <v>2001</v>
      </c>
      <c r="E1092" s="51">
        <v>363577918</v>
      </c>
      <c r="F1092" s="51">
        <v>493492136</v>
      </c>
      <c r="G1092" s="51">
        <v>327779405</v>
      </c>
      <c r="H1092" s="51">
        <v>39427603</v>
      </c>
      <c r="I1092" s="52">
        <f t="shared" si="57"/>
        <v>1224277062</v>
      </c>
      <c r="J1092" s="51">
        <v>0</v>
      </c>
      <c r="K1092" s="53">
        <f t="shared" si="58"/>
        <v>1224277062</v>
      </c>
      <c r="L1092" s="34">
        <v>0</v>
      </c>
      <c r="M1092" s="63"/>
      <c r="O1092" s="35" t="str">
        <f>IF([1]totrevprm!O1093="","",[1]totrevprm!O1093)</f>
        <v/>
      </c>
      <c r="V1092" s="35"/>
      <c r="W1092" s="55"/>
      <c r="X1092" s="55"/>
      <c r="Y1092" s="55"/>
      <c r="Z1092" s="55"/>
    </row>
    <row r="1093" spans="1:26">
      <c r="A1093" s="47" t="s">
        <v>51</v>
      </c>
      <c r="B1093" s="48" t="s">
        <v>207</v>
      </c>
      <c r="C1093" s="49" t="s">
        <v>125</v>
      </c>
      <c r="D1093" s="50">
        <v>2002</v>
      </c>
      <c r="E1093" s="51">
        <v>346960375</v>
      </c>
      <c r="F1093" s="51">
        <v>774499331</v>
      </c>
      <c r="G1093" s="51">
        <v>339227506</v>
      </c>
      <c r="H1093" s="51">
        <v>110238020</v>
      </c>
      <c r="I1093" s="52">
        <f t="shared" si="57"/>
        <v>1570925232</v>
      </c>
      <c r="J1093" s="51">
        <v>0</v>
      </c>
      <c r="K1093" s="53">
        <f t="shared" si="58"/>
        <v>1570925232</v>
      </c>
      <c r="L1093" s="34">
        <v>0</v>
      </c>
      <c r="M1093" s="63"/>
      <c r="O1093" s="35" t="str">
        <f>IF([1]totrevprm!O1094="","",[1]totrevprm!O1094)</f>
        <v/>
      </c>
      <c r="V1093" s="35"/>
      <c r="W1093" s="55"/>
      <c r="X1093" s="55"/>
      <c r="Y1093" s="55"/>
      <c r="Z1093" s="55"/>
    </row>
    <row r="1094" spans="1:26">
      <c r="A1094" s="47" t="s">
        <v>51</v>
      </c>
      <c r="B1094" s="48" t="s">
        <v>207</v>
      </c>
      <c r="C1094" s="49" t="s">
        <v>125</v>
      </c>
      <c r="D1094" s="50">
        <v>2003</v>
      </c>
      <c r="E1094" s="56">
        <v>383633208</v>
      </c>
      <c r="F1094" s="56">
        <v>686958663</v>
      </c>
      <c r="G1094" s="56">
        <v>358910278</v>
      </c>
      <c r="H1094" s="56">
        <v>74796393</v>
      </c>
      <c r="I1094" s="52">
        <f t="shared" si="57"/>
        <v>1504298542</v>
      </c>
      <c r="J1094" s="51">
        <v>0</v>
      </c>
      <c r="K1094" s="53">
        <f t="shared" si="58"/>
        <v>1504298542</v>
      </c>
      <c r="L1094" s="34">
        <v>0</v>
      </c>
      <c r="M1094" s="63"/>
      <c r="O1094" s="35" t="str">
        <f>IF([1]totrevprm!O1095="","",[1]totrevprm!O1095)</f>
        <v/>
      </c>
      <c r="V1094" s="35"/>
      <c r="W1094" s="55"/>
      <c r="X1094" s="55"/>
      <c r="Y1094" s="55"/>
      <c r="Z1094" s="55"/>
    </row>
    <row r="1095" spans="1:26">
      <c r="A1095" s="47" t="s">
        <v>51</v>
      </c>
      <c r="B1095" s="48" t="s">
        <v>207</v>
      </c>
      <c r="C1095" s="49" t="s">
        <v>125</v>
      </c>
      <c r="D1095" s="50">
        <v>2004</v>
      </c>
      <c r="E1095" s="56">
        <v>381166967</v>
      </c>
      <c r="F1095" s="56">
        <v>641007904</v>
      </c>
      <c r="G1095" s="56">
        <v>394769423</v>
      </c>
      <c r="H1095" s="56">
        <v>91170299</v>
      </c>
      <c r="I1095" s="52">
        <f t="shared" si="57"/>
        <v>1508114593</v>
      </c>
      <c r="J1095" s="51">
        <v>0</v>
      </c>
      <c r="K1095" s="53">
        <f t="shared" si="58"/>
        <v>1508114593</v>
      </c>
      <c r="L1095" s="34">
        <v>0</v>
      </c>
      <c r="M1095" s="63"/>
      <c r="O1095" s="35" t="str">
        <f>IF([1]totrevprm!O1096="","",[1]totrevprm!O1096)</f>
        <v/>
      </c>
      <c r="V1095" s="35"/>
      <c r="W1095" s="55"/>
      <c r="X1095" s="55"/>
      <c r="Y1095" s="55"/>
      <c r="Z1095" s="55"/>
    </row>
    <row r="1096" spans="1:26">
      <c r="A1096" s="47" t="s">
        <v>51</v>
      </c>
      <c r="B1096" s="48" t="s">
        <v>207</v>
      </c>
      <c r="C1096" s="49"/>
      <c r="D1096" s="50">
        <v>2005</v>
      </c>
      <c r="E1096" s="56">
        <v>412156500</v>
      </c>
      <c r="F1096" s="56">
        <v>593862991</v>
      </c>
      <c r="G1096" s="56">
        <v>428512325.73000002</v>
      </c>
      <c r="H1096" s="56">
        <v>129230456</v>
      </c>
      <c r="I1096" s="52">
        <f t="shared" si="57"/>
        <v>1563762272.73</v>
      </c>
      <c r="J1096" s="51">
        <v>0</v>
      </c>
      <c r="K1096" s="53">
        <f t="shared" si="58"/>
        <v>1563762272.73</v>
      </c>
      <c r="L1096" s="34">
        <v>0</v>
      </c>
      <c r="M1096" s="63"/>
      <c r="O1096" s="35" t="str">
        <f>IF([1]totrevprm!O1097="","",[1]totrevprm!O1097)</f>
        <v/>
      </c>
      <c r="V1096" s="35"/>
      <c r="W1096" s="55"/>
      <c r="X1096" s="55"/>
      <c r="Y1096" s="55"/>
      <c r="Z1096" s="55"/>
    </row>
    <row r="1097" spans="1:26">
      <c r="A1097" s="47" t="s">
        <v>51</v>
      </c>
      <c r="B1097" s="48" t="s">
        <v>207</v>
      </c>
      <c r="C1097" s="49"/>
      <c r="D1097" s="50">
        <v>2006</v>
      </c>
      <c r="E1097" s="34">
        <v>444502774</v>
      </c>
      <c r="F1097" s="34">
        <v>558130092</v>
      </c>
      <c r="G1097" s="34">
        <v>496838075</v>
      </c>
      <c r="H1097" s="34">
        <v>168348202</v>
      </c>
      <c r="I1097" s="52">
        <f t="shared" si="57"/>
        <v>1667819143</v>
      </c>
      <c r="J1097" s="51">
        <v>0</v>
      </c>
      <c r="K1097" s="53">
        <f t="shared" si="58"/>
        <v>1667819143</v>
      </c>
      <c r="L1097" s="34">
        <v>0</v>
      </c>
      <c r="M1097" s="63"/>
      <c r="O1097" s="35" t="str">
        <f>IF([1]totrevprm!O1098="","",[1]totrevprm!O1098)</f>
        <v/>
      </c>
      <c r="V1097" s="35"/>
      <c r="W1097" s="55"/>
      <c r="X1097" s="55"/>
      <c r="Y1097" s="55"/>
      <c r="Z1097" s="55"/>
    </row>
    <row r="1098" spans="1:26">
      <c r="A1098" s="47" t="s">
        <v>51</v>
      </c>
      <c r="B1098" s="48" t="s">
        <v>207</v>
      </c>
      <c r="C1098" s="49"/>
      <c r="D1098" s="50">
        <v>2007</v>
      </c>
      <c r="E1098" s="34">
        <v>477497084</v>
      </c>
      <c r="F1098" s="34">
        <v>559526907</v>
      </c>
      <c r="G1098" s="34">
        <v>868271880</v>
      </c>
      <c r="H1098" s="34">
        <v>80082857</v>
      </c>
      <c r="I1098" s="52">
        <f t="shared" si="57"/>
        <v>1985378728</v>
      </c>
      <c r="J1098" s="51">
        <v>0</v>
      </c>
      <c r="K1098" s="53">
        <f t="shared" si="58"/>
        <v>1985378728</v>
      </c>
      <c r="L1098" s="34">
        <v>0</v>
      </c>
      <c r="M1098" s="63"/>
      <c r="O1098" s="35" t="str">
        <f>IF([1]totrevprm!O1099="","",[1]totrevprm!O1099)</f>
        <v/>
      </c>
      <c r="V1098" s="35"/>
      <c r="W1098" s="55"/>
      <c r="X1098" s="55"/>
      <c r="Y1098" s="55"/>
      <c r="Z1098" s="55"/>
    </row>
    <row r="1099" spans="1:26">
      <c r="A1099" s="47" t="s">
        <v>51</v>
      </c>
      <c r="B1099" s="48" t="s">
        <v>207</v>
      </c>
      <c r="C1099" s="49"/>
      <c r="D1099" s="50">
        <v>2008</v>
      </c>
      <c r="E1099" s="34">
        <v>471342822</v>
      </c>
      <c r="F1099" s="34">
        <v>795665312</v>
      </c>
      <c r="G1099" s="34">
        <v>1037783684</v>
      </c>
      <c r="H1099" s="34">
        <v>261653876</v>
      </c>
      <c r="I1099" s="52">
        <f t="shared" si="57"/>
        <v>2566445694</v>
      </c>
      <c r="J1099" s="51">
        <v>0</v>
      </c>
      <c r="K1099" s="53">
        <f t="shared" si="58"/>
        <v>2566445694</v>
      </c>
      <c r="L1099" s="34">
        <v>0</v>
      </c>
      <c r="M1099" s="63"/>
      <c r="O1099" s="35" t="str">
        <f>IF([1]totrevprm!O1100="","",[1]totrevprm!O1100)</f>
        <v/>
      </c>
      <c r="V1099" s="35"/>
      <c r="W1099" s="55"/>
      <c r="X1099" s="55"/>
      <c r="Y1099" s="55"/>
      <c r="Z1099" s="55"/>
    </row>
    <row r="1100" spans="1:26">
      <c r="A1100" s="47" t="s">
        <v>51</v>
      </c>
      <c r="B1100" s="48" t="s">
        <v>207</v>
      </c>
      <c r="C1100" s="49"/>
      <c r="D1100" s="50">
        <v>2009</v>
      </c>
      <c r="E1100" s="34">
        <v>501259480</v>
      </c>
      <c r="F1100" s="34">
        <v>828000435</v>
      </c>
      <c r="G1100" s="34">
        <v>1097122149</v>
      </c>
      <c r="H1100" s="34">
        <v>282328023</v>
      </c>
      <c r="I1100" s="52">
        <f t="shared" si="57"/>
        <v>2708710087</v>
      </c>
      <c r="J1100" s="51">
        <v>0</v>
      </c>
      <c r="K1100" s="53">
        <f t="shared" si="58"/>
        <v>2708710087</v>
      </c>
      <c r="L1100" s="34">
        <v>0</v>
      </c>
      <c r="M1100" s="63"/>
      <c r="O1100" s="35" t="str">
        <f>IF([1]totrevprm!O1101="","",[1]totrevprm!O1101)</f>
        <v/>
      </c>
      <c r="V1100" s="35"/>
      <c r="W1100" s="55"/>
      <c r="X1100" s="55"/>
      <c r="Y1100" s="55"/>
      <c r="Z1100" s="55"/>
    </row>
    <row r="1101" spans="1:26">
      <c r="A1101" s="47" t="s">
        <v>51</v>
      </c>
      <c r="B1101" s="48" t="s">
        <v>207</v>
      </c>
      <c r="C1101" s="49"/>
      <c r="D1101" s="50">
        <v>2010</v>
      </c>
      <c r="E1101" s="34">
        <v>513799242</v>
      </c>
      <c r="F1101" s="34">
        <v>763154173</v>
      </c>
      <c r="G1101" s="34">
        <v>1173877203</v>
      </c>
      <c r="H1101" s="34">
        <v>494814110</v>
      </c>
      <c r="I1101" s="52">
        <f t="shared" si="57"/>
        <v>2945644728</v>
      </c>
      <c r="J1101" s="51">
        <v>0</v>
      </c>
      <c r="K1101" s="53">
        <f t="shared" si="58"/>
        <v>2945644728</v>
      </c>
      <c r="L1101" s="34">
        <v>0</v>
      </c>
      <c r="M1101" s="63"/>
      <c r="O1101" s="35" t="str">
        <f>IF([1]totrevprm!O1102="","",[1]totrevprm!O1102)</f>
        <v/>
      </c>
      <c r="V1101" s="35"/>
      <c r="W1101" s="55"/>
      <c r="X1101" s="55"/>
      <c r="Y1101" s="55"/>
      <c r="Z1101" s="55"/>
    </row>
    <row r="1102" spans="1:26">
      <c r="A1102" s="47" t="s">
        <v>51</v>
      </c>
      <c r="B1102" s="48" t="s">
        <v>207</v>
      </c>
      <c r="C1102" s="49"/>
      <c r="D1102" s="50">
        <v>2011</v>
      </c>
      <c r="E1102" s="34">
        <v>522619402</v>
      </c>
      <c r="F1102" s="34">
        <v>606420884</v>
      </c>
      <c r="G1102" s="34">
        <v>1356175416.9400001</v>
      </c>
      <c r="H1102" s="34">
        <v>482548453</v>
      </c>
      <c r="I1102" s="52">
        <f t="shared" si="57"/>
        <v>2967764155.9400001</v>
      </c>
      <c r="J1102" s="51">
        <v>0</v>
      </c>
      <c r="K1102" s="53">
        <f t="shared" si="58"/>
        <v>2967764155.9400001</v>
      </c>
      <c r="L1102" s="34">
        <v>0</v>
      </c>
      <c r="M1102" s="63"/>
      <c r="O1102" s="35" t="str">
        <f>IF([1]totrevprm!O1103="","",[1]totrevprm!O1103)</f>
        <v/>
      </c>
      <c r="V1102" s="35"/>
      <c r="W1102" s="55"/>
      <c r="X1102" s="55"/>
      <c r="Y1102" s="55"/>
      <c r="Z1102" s="55"/>
    </row>
    <row r="1103" spans="1:26">
      <c r="A1103" s="47" t="s">
        <v>51</v>
      </c>
      <c r="B1103" s="48" t="s">
        <v>207</v>
      </c>
      <c r="C1103" s="49"/>
      <c r="D1103" s="50">
        <v>2012</v>
      </c>
      <c r="E1103" s="34">
        <v>593175594</v>
      </c>
      <c r="F1103" s="34">
        <v>849596896</v>
      </c>
      <c r="G1103" s="34">
        <v>1086540751</v>
      </c>
      <c r="H1103" s="34">
        <v>167588601</v>
      </c>
      <c r="I1103" s="52">
        <f t="shared" si="57"/>
        <v>2696901842</v>
      </c>
      <c r="J1103" s="51">
        <v>0</v>
      </c>
      <c r="K1103" s="53">
        <f t="shared" si="58"/>
        <v>2696901842</v>
      </c>
      <c r="L1103" s="34">
        <v>0</v>
      </c>
      <c r="M1103" s="63"/>
      <c r="O1103" s="35" t="str">
        <f>IF([1]totrevprm!O1104="","",[1]totrevprm!O1104)</f>
        <v/>
      </c>
      <c r="V1103" s="35"/>
      <c r="W1103" s="55"/>
      <c r="X1103" s="55"/>
      <c r="Y1103" s="55"/>
      <c r="Z1103" s="55"/>
    </row>
    <row r="1104" spans="1:26">
      <c r="A1104" s="47" t="s">
        <v>51</v>
      </c>
      <c r="B1104" s="48" t="s">
        <v>207</v>
      </c>
      <c r="C1104" s="49"/>
      <c r="D1104" s="50">
        <v>2013</v>
      </c>
      <c r="E1104" s="34">
        <v>546481681</v>
      </c>
      <c r="F1104" s="34">
        <v>870464239</v>
      </c>
      <c r="G1104" s="34">
        <v>1105719793</v>
      </c>
      <c r="H1104" s="34">
        <v>582879699</v>
      </c>
      <c r="I1104" s="52">
        <f t="shared" si="57"/>
        <v>3105545412</v>
      </c>
      <c r="J1104" s="51">
        <v>0</v>
      </c>
      <c r="K1104" s="53">
        <f t="shared" si="58"/>
        <v>3105545412</v>
      </c>
      <c r="L1104" s="34">
        <v>0</v>
      </c>
      <c r="M1104" s="63"/>
      <c r="O1104" s="35" t="str">
        <f>IF([1]totrevprm!O1105="","",[1]totrevprm!O1105)</f>
        <v/>
      </c>
      <c r="V1104" s="35"/>
      <c r="W1104" s="55"/>
      <c r="X1104" s="55"/>
      <c r="Y1104" s="55"/>
      <c r="Z1104" s="55"/>
    </row>
    <row r="1105" spans="1:26">
      <c r="A1105" s="47" t="s">
        <v>51</v>
      </c>
      <c r="B1105" s="48" t="s">
        <v>207</v>
      </c>
      <c r="C1105" s="49"/>
      <c r="D1105" s="50">
        <v>2014</v>
      </c>
      <c r="E1105" s="34">
        <v>560684666</v>
      </c>
      <c r="F1105" s="34">
        <v>923133517</v>
      </c>
      <c r="G1105" s="34">
        <v>1071736115.95</v>
      </c>
      <c r="H1105" s="34">
        <v>409692612</v>
      </c>
      <c r="I1105" s="52">
        <f t="shared" si="57"/>
        <v>2965246910.9499998</v>
      </c>
      <c r="J1105" s="51">
        <v>0</v>
      </c>
      <c r="K1105" s="53">
        <f t="shared" si="58"/>
        <v>2965246910.9499998</v>
      </c>
      <c r="L1105" s="34">
        <v>0</v>
      </c>
      <c r="M1105" s="63"/>
      <c r="O1105" s="35" t="str">
        <f>IF([1]totrevprm!O1106="","",[1]totrevprm!O1106)</f>
        <v/>
      </c>
      <c r="V1105" s="35"/>
      <c r="W1105" s="55"/>
      <c r="X1105" s="55"/>
      <c r="Y1105" s="55"/>
      <c r="Z1105" s="55"/>
    </row>
    <row r="1106" spans="1:26">
      <c r="A1106" s="47" t="s">
        <v>51</v>
      </c>
      <c r="B1106" s="48" t="s">
        <v>207</v>
      </c>
      <c r="C1106" s="49"/>
      <c r="D1106" s="50">
        <v>2015</v>
      </c>
      <c r="E1106" s="34">
        <v>582507540</v>
      </c>
      <c r="F1106" s="34">
        <v>1644751861</v>
      </c>
      <c r="G1106" s="34">
        <v>910142634</v>
      </c>
      <c r="H1106" s="34">
        <v>19433854</v>
      </c>
      <c r="I1106" s="52">
        <f t="shared" si="57"/>
        <v>3156835889</v>
      </c>
      <c r="J1106" s="51">
        <v>0</v>
      </c>
      <c r="K1106" s="53">
        <f t="shared" si="58"/>
        <v>3156835889</v>
      </c>
      <c r="L1106" s="34">
        <v>357523045</v>
      </c>
      <c r="M1106" s="63" t="s">
        <v>129</v>
      </c>
      <c r="N1106" t="s">
        <v>101</v>
      </c>
      <c r="O1106" s="35" t="str">
        <f>IF([1]totrevprm!O1107="","",[1]totrevprm!O1107)</f>
        <v/>
      </c>
      <c r="P1106" s="32">
        <v>117778713.63853712</v>
      </c>
      <c r="Q1106" s="32">
        <v>59012960.350000001</v>
      </c>
      <c r="R1106" s="61"/>
      <c r="S1106" s="63"/>
      <c r="T1106" s="63"/>
      <c r="V1106" s="35"/>
      <c r="W1106" s="55"/>
      <c r="X1106" s="55"/>
      <c r="Y1106" s="55"/>
      <c r="Z1106" s="55"/>
    </row>
    <row r="1107" spans="1:26">
      <c r="A1107" s="47" t="s">
        <v>51</v>
      </c>
      <c r="B1107" s="48" t="s">
        <v>207</v>
      </c>
      <c r="C1107" s="49"/>
      <c r="D1107" s="50">
        <v>2016</v>
      </c>
      <c r="E1107" s="34">
        <v>585963246</v>
      </c>
      <c r="F1107" s="34">
        <v>2842885065</v>
      </c>
      <c r="G1107" s="34">
        <v>971656243</v>
      </c>
      <c r="H1107" s="34">
        <v>35871328</v>
      </c>
      <c r="I1107" s="52">
        <f t="shared" si="57"/>
        <v>4436375882</v>
      </c>
      <c r="J1107" s="51">
        <v>0</v>
      </c>
      <c r="K1107" s="53">
        <f t="shared" si="58"/>
        <v>4436375882</v>
      </c>
      <c r="L1107" s="34">
        <v>1112223913</v>
      </c>
      <c r="M1107" s="63" t="s">
        <v>129</v>
      </c>
      <c r="N1107" t="s">
        <v>101</v>
      </c>
      <c r="O1107" s="35" t="str">
        <f>IF([1]totrevprm!O1108="","",[1]totrevprm!O1108)</f>
        <v/>
      </c>
      <c r="P1107" s="32">
        <v>126430483.77376795</v>
      </c>
      <c r="Q1107" s="32">
        <v>59823566.219999999</v>
      </c>
      <c r="R1107" s="61"/>
      <c r="S1107" s="63"/>
      <c r="T1107" s="63"/>
      <c r="V1107" s="35"/>
      <c r="W1107" s="55"/>
      <c r="X1107" s="55"/>
      <c r="Y1107" s="55"/>
      <c r="Z1107" s="55"/>
    </row>
    <row r="1108" spans="1:26">
      <c r="A1108" s="47" t="s">
        <v>51</v>
      </c>
      <c r="B1108" s="48" t="s">
        <v>207</v>
      </c>
      <c r="C1108" s="49"/>
      <c r="D1108" s="50">
        <v>2017</v>
      </c>
      <c r="E1108" s="34">
        <v>615949350</v>
      </c>
      <c r="F1108" s="34">
        <v>1587534776</v>
      </c>
      <c r="G1108" s="34">
        <v>1032567372.05</v>
      </c>
      <c r="H1108" s="34">
        <v>25842955</v>
      </c>
      <c r="I1108" s="52">
        <f t="shared" si="57"/>
        <v>3261894453.0500002</v>
      </c>
      <c r="J1108" s="51">
        <v>0</v>
      </c>
      <c r="K1108" s="53">
        <f t="shared" si="58"/>
        <v>3261894453.0500002</v>
      </c>
      <c r="L1108" s="57">
        <v>68593659</v>
      </c>
      <c r="M1108" s="63" t="s">
        <v>129</v>
      </c>
      <c r="N1108" t="s">
        <v>101</v>
      </c>
      <c r="O1108" s="35" t="str">
        <f>IF([1]totrevprm!O1109="","",[1]totrevprm!O1109)</f>
        <v/>
      </c>
      <c r="P1108" s="32">
        <v>129626725.7166363</v>
      </c>
      <c r="Q1108" s="32">
        <v>59048531.960000001</v>
      </c>
      <c r="R1108" s="61"/>
      <c r="S1108" s="63"/>
      <c r="T1108" s="63"/>
      <c r="V1108" s="35"/>
      <c r="W1108" s="55"/>
      <c r="X1108" s="55"/>
      <c r="Y1108" s="55"/>
      <c r="Z1108" s="55"/>
    </row>
    <row r="1109" spans="1:26">
      <c r="A1109" s="47" t="s">
        <v>51</v>
      </c>
      <c r="B1109" s="48" t="s">
        <v>207</v>
      </c>
      <c r="C1109" s="49"/>
      <c r="D1109" s="50">
        <v>2018</v>
      </c>
      <c r="E1109" s="34">
        <v>604866184</v>
      </c>
      <c r="F1109" s="34">
        <v>2102923927</v>
      </c>
      <c r="G1109" s="34">
        <v>1187734254.23</v>
      </c>
      <c r="H1109" s="34">
        <v>17998315</v>
      </c>
      <c r="I1109" s="52">
        <f t="shared" si="57"/>
        <v>3913522680.23</v>
      </c>
      <c r="J1109" s="51">
        <v>0</v>
      </c>
      <c r="K1109" s="53">
        <f t="shared" si="58"/>
        <v>3913522680.23</v>
      </c>
      <c r="L1109" s="57">
        <v>56794683</v>
      </c>
      <c r="M1109" s="63" t="s">
        <v>129</v>
      </c>
      <c r="N1109" t="s">
        <v>101</v>
      </c>
      <c r="O1109" s="35" t="str">
        <f>IF([1]totrevprm!O1110="","",[1]totrevprm!O1110)</f>
        <v/>
      </c>
      <c r="P1109" s="32">
        <v>132813558.51171269</v>
      </c>
      <c r="Q1109" s="32">
        <v>57372993.57</v>
      </c>
      <c r="R1109" s="61"/>
      <c r="S1109" s="63"/>
      <c r="T1109" s="63"/>
      <c r="V1109" s="35"/>
      <c r="W1109" s="55"/>
      <c r="X1109" s="55"/>
      <c r="Y1109" s="55"/>
      <c r="Z1109" s="55"/>
    </row>
    <row r="1110" spans="1:26">
      <c r="A1110" s="47" t="s">
        <v>51</v>
      </c>
      <c r="B1110" s="48" t="s">
        <v>207</v>
      </c>
      <c r="C1110" s="49"/>
      <c r="D1110" s="50">
        <v>2019</v>
      </c>
      <c r="E1110" s="34">
        <v>621693544</v>
      </c>
      <c r="F1110" s="34">
        <v>1748911845</v>
      </c>
      <c r="G1110" s="34">
        <v>1130072575.75</v>
      </c>
      <c r="H1110" s="34">
        <v>21552986</v>
      </c>
      <c r="I1110" s="52">
        <f t="shared" si="57"/>
        <v>3522230950.75</v>
      </c>
      <c r="J1110" s="51">
        <v>0</v>
      </c>
      <c r="K1110" s="53">
        <f t="shared" si="58"/>
        <v>3522230950.75</v>
      </c>
      <c r="L1110" s="57">
        <v>9573430</v>
      </c>
      <c r="M1110" s="63" t="s">
        <v>129</v>
      </c>
      <c r="N1110" t="s">
        <v>101</v>
      </c>
      <c r="O1110" s="35" t="str">
        <f>IF([1]totrevprm!O1111="","",[1]totrevprm!O1111)</f>
        <v/>
      </c>
      <c r="P1110" s="32">
        <v>138762150.16696852</v>
      </c>
      <c r="Q1110" s="32">
        <v>57496555.594471455</v>
      </c>
      <c r="R1110" s="61"/>
      <c r="S1110" s="63"/>
      <c r="T1110" s="63"/>
      <c r="V1110" s="35"/>
      <c r="W1110" s="55"/>
      <c r="X1110" s="55"/>
      <c r="Y1110" s="55"/>
      <c r="Z1110" s="55"/>
    </row>
    <row r="1111" spans="1:26">
      <c r="A1111" s="47" t="s">
        <v>51</v>
      </c>
      <c r="B1111" s="48" t="s">
        <v>207</v>
      </c>
      <c r="C1111" s="49"/>
      <c r="D1111" s="50">
        <v>2020</v>
      </c>
      <c r="E1111" s="34">
        <v>643762230</v>
      </c>
      <c r="F1111" s="34">
        <v>2105994542</v>
      </c>
      <c r="G1111" s="34">
        <v>2110548885</v>
      </c>
      <c r="H1111" s="34">
        <v>182987978</v>
      </c>
      <c r="I1111" s="52">
        <f t="shared" si="57"/>
        <v>5043293635</v>
      </c>
      <c r="J1111" s="51">
        <v>0</v>
      </c>
      <c r="K1111" s="53">
        <f t="shared" si="58"/>
        <v>5043293635</v>
      </c>
      <c r="L1111" s="57">
        <v>119097179</v>
      </c>
      <c r="M1111" s="63" t="s">
        <v>200</v>
      </c>
      <c r="N1111" t="s">
        <v>101</v>
      </c>
      <c r="O1111" s="35" t="str">
        <f>IF([1]totrevprm!O1112="","",[1]totrevprm!O1112)</f>
        <v>Yes</v>
      </c>
      <c r="P1111" s="32">
        <v>136384120</v>
      </c>
      <c r="Q1111" s="32">
        <v>55465755</v>
      </c>
      <c r="R1111" s="61"/>
      <c r="S1111" s="63"/>
      <c r="T1111" s="63"/>
      <c r="V1111" s="35"/>
      <c r="W1111" s="55"/>
      <c r="X1111" s="55"/>
      <c r="Y1111" s="55"/>
      <c r="Z1111" s="55"/>
    </row>
    <row r="1112" spans="1:26">
      <c r="A1112" s="47" t="s">
        <v>51</v>
      </c>
      <c r="B1112" s="48" t="s">
        <v>207</v>
      </c>
      <c r="C1112" s="49"/>
      <c r="D1112" s="50">
        <v>2021</v>
      </c>
      <c r="E1112" s="34">
        <v>714149054</v>
      </c>
      <c r="F1112" s="34">
        <v>2254865195</v>
      </c>
      <c r="G1112" s="34">
        <v>2133645539</v>
      </c>
      <c r="H1112" s="34">
        <v>57078357</v>
      </c>
      <c r="I1112" s="52">
        <f t="shared" si="57"/>
        <v>5159738145</v>
      </c>
      <c r="J1112" s="51">
        <v>0</v>
      </c>
      <c r="K1112" s="53">
        <f t="shared" si="58"/>
        <v>5159738145</v>
      </c>
      <c r="L1112" s="51">
        <v>0</v>
      </c>
      <c r="M1112" s="63" t="s">
        <v>132</v>
      </c>
      <c r="N1112" t="s">
        <v>101</v>
      </c>
      <c r="O1112" s="35"/>
      <c r="P1112" s="32">
        <v>128733937.69</v>
      </c>
      <c r="Q1112" s="32">
        <v>60589186</v>
      </c>
      <c r="R1112" s="61"/>
      <c r="S1112" s="63"/>
      <c r="T1112" s="63"/>
      <c r="V1112" s="35"/>
      <c r="W1112" s="55"/>
      <c r="X1112" s="55"/>
      <c r="Y1112" s="55"/>
      <c r="Z1112" s="55"/>
    </row>
    <row r="1113" spans="1:26">
      <c r="A1113" s="47" t="s">
        <v>51</v>
      </c>
      <c r="B1113" s="48" t="s">
        <v>207</v>
      </c>
      <c r="C1113" s="49"/>
      <c r="D1113" s="50">
        <v>2022</v>
      </c>
      <c r="E1113" s="34">
        <v>698215637</v>
      </c>
      <c r="F1113" s="34">
        <v>2547014677</v>
      </c>
      <c r="G1113" s="34">
        <v>2200680692</v>
      </c>
      <c r="H1113" s="34">
        <v>59772088</v>
      </c>
      <c r="I1113" s="52">
        <f t="shared" si="57"/>
        <v>5505683094</v>
      </c>
      <c r="J1113" s="51">
        <v>0</v>
      </c>
      <c r="K1113" s="53">
        <f t="shared" si="58"/>
        <v>5505683094</v>
      </c>
      <c r="L1113" s="51">
        <v>0</v>
      </c>
      <c r="M1113" s="63" t="s">
        <v>132</v>
      </c>
      <c r="N1113" t="s">
        <v>101</v>
      </c>
      <c r="O1113" s="35" t="str">
        <f>IF([1]totrevprm!O1116="","",[1]totrevprm!O1116)</f>
        <v/>
      </c>
      <c r="P1113" s="57">
        <v>144017116</v>
      </c>
      <c r="Q1113" s="57">
        <v>59549604</v>
      </c>
    </row>
    <row r="1114" spans="1:26">
      <c r="A1114" s="47" t="s">
        <v>51</v>
      </c>
      <c r="B1114" s="48" t="s">
        <v>207</v>
      </c>
      <c r="C1114" s="49"/>
      <c r="D1114" s="50">
        <v>2023</v>
      </c>
      <c r="E1114" s="34">
        <v>705600203</v>
      </c>
      <c r="F1114" s="34">
        <v>2766367173.7248998</v>
      </c>
      <c r="G1114" s="34">
        <v>2302997628.2990999</v>
      </c>
      <c r="H1114" s="34">
        <v>32550519</v>
      </c>
      <c r="I1114" s="52">
        <f t="shared" si="57"/>
        <v>5807515524.0240002</v>
      </c>
      <c r="K1114" s="53">
        <f t="shared" si="58"/>
        <v>5807515524.0240002</v>
      </c>
      <c r="L1114" s="34">
        <v>0</v>
      </c>
      <c r="M1114" s="63" t="s">
        <v>132</v>
      </c>
      <c r="O1114" s="35"/>
      <c r="P1114" s="57">
        <v>149889954.51999998</v>
      </c>
      <c r="Q1114" s="57">
        <v>59908586</v>
      </c>
    </row>
    <row r="1115" spans="1:26">
      <c r="A1115" s="47"/>
      <c r="B1115" s="49"/>
      <c r="C1115" s="49"/>
      <c r="E1115" s="51"/>
      <c r="F1115" s="51"/>
      <c r="G1115" s="51"/>
      <c r="H1115" s="51"/>
      <c r="I1115" s="52"/>
      <c r="K1115" s="59"/>
      <c r="L1115" s="34"/>
      <c r="M1115" s="63"/>
      <c r="O1115" s="35"/>
    </row>
    <row r="1116" spans="1:26">
      <c r="A1116" s="47" t="s">
        <v>52</v>
      </c>
      <c r="B1116" s="48" t="s">
        <v>208</v>
      </c>
      <c r="C1116" s="49" t="s">
        <v>209</v>
      </c>
      <c r="D1116" s="50">
        <v>1988</v>
      </c>
      <c r="E1116" s="51">
        <v>2073109199</v>
      </c>
      <c r="F1116" s="51">
        <v>1731834873</v>
      </c>
      <c r="G1116" s="51">
        <v>4227426164</v>
      </c>
      <c r="H1116" s="51">
        <v>1108412108</v>
      </c>
      <c r="I1116" s="52">
        <f t="shared" si="57"/>
        <v>9140782344</v>
      </c>
      <c r="J1116" s="51">
        <v>0</v>
      </c>
      <c r="K1116" s="53">
        <f>SUM(I1116:J1116)</f>
        <v>9140782344</v>
      </c>
      <c r="L1116" s="34">
        <v>0</v>
      </c>
      <c r="M1116" s="63"/>
      <c r="O1116" s="35" t="str">
        <f>IF([1]totrevprm!O1117="","",[1]totrevprm!O1117)</f>
        <v/>
      </c>
    </row>
    <row r="1117" spans="1:26">
      <c r="A1117" s="47" t="s">
        <v>52</v>
      </c>
      <c r="B1117" s="48" t="s">
        <v>208</v>
      </c>
      <c r="C1117" s="49" t="s">
        <v>210</v>
      </c>
      <c r="D1117" s="50">
        <v>1989</v>
      </c>
      <c r="E1117" s="51">
        <v>2183764728</v>
      </c>
      <c r="F1117" s="51">
        <v>1974007514</v>
      </c>
      <c r="G1117" s="51">
        <v>4745054555</v>
      </c>
      <c r="H1117" s="51">
        <v>969808889</v>
      </c>
      <c r="I1117" s="52">
        <f t="shared" si="57"/>
        <v>9872635686</v>
      </c>
      <c r="J1117" s="51">
        <v>0</v>
      </c>
      <c r="K1117" s="53">
        <f t="shared" ref="K1117:K1151" si="59">SUM(I1117:J1117)</f>
        <v>9872635686</v>
      </c>
      <c r="L1117" s="34">
        <v>0</v>
      </c>
      <c r="M1117" s="63"/>
      <c r="O1117" s="35" t="str">
        <f>IF([1]totrevprm!O1118="","",[1]totrevprm!O1118)</f>
        <v/>
      </c>
    </row>
    <row r="1118" spans="1:26">
      <c r="A1118" s="47" t="s">
        <v>52</v>
      </c>
      <c r="B1118" s="48" t="s">
        <v>208</v>
      </c>
      <c r="C1118" s="49" t="s">
        <v>211</v>
      </c>
      <c r="D1118" s="50">
        <v>1990</v>
      </c>
      <c r="E1118" s="51">
        <v>2364265442</v>
      </c>
      <c r="F1118" s="51">
        <v>2550437378.9200001</v>
      </c>
      <c r="G1118" s="51">
        <v>4888106724</v>
      </c>
      <c r="H1118" s="51">
        <v>1133655124</v>
      </c>
      <c r="I1118" s="52">
        <f t="shared" si="57"/>
        <v>10936464668.92</v>
      </c>
      <c r="J1118" s="51">
        <v>0</v>
      </c>
      <c r="K1118" s="53">
        <f t="shared" si="59"/>
        <v>10936464668.92</v>
      </c>
      <c r="L1118" s="34">
        <v>0</v>
      </c>
      <c r="M1118" s="63"/>
      <c r="O1118" s="35" t="str">
        <f>IF([1]totrevprm!O1119="","",[1]totrevprm!O1119)</f>
        <v/>
      </c>
    </row>
    <row r="1119" spans="1:26">
      <c r="A1119" s="47" t="s">
        <v>52</v>
      </c>
      <c r="B1119" s="48" t="s">
        <v>208</v>
      </c>
      <c r="C1119" s="49" t="s">
        <v>212</v>
      </c>
      <c r="D1119" s="50">
        <v>1991</v>
      </c>
      <c r="E1119" s="51">
        <v>2444151278</v>
      </c>
      <c r="F1119" s="51">
        <v>2481827275</v>
      </c>
      <c r="G1119" s="51">
        <v>4397986945</v>
      </c>
      <c r="H1119" s="51">
        <v>877253188</v>
      </c>
      <c r="I1119" s="52">
        <f t="shared" si="57"/>
        <v>10201218686</v>
      </c>
      <c r="J1119" s="51">
        <v>0</v>
      </c>
      <c r="K1119" s="53">
        <f t="shared" si="59"/>
        <v>10201218686</v>
      </c>
      <c r="L1119" s="34">
        <v>0</v>
      </c>
      <c r="M1119" s="63"/>
      <c r="O1119" s="35" t="str">
        <f>IF([1]totrevprm!O1120="","",[1]totrevprm!O1120)</f>
        <v/>
      </c>
    </row>
    <row r="1120" spans="1:26">
      <c r="A1120" s="47" t="s">
        <v>52</v>
      </c>
      <c r="B1120" s="48" t="s">
        <v>208</v>
      </c>
      <c r="C1120" s="49" t="s">
        <v>125</v>
      </c>
      <c r="D1120" s="50">
        <v>1992</v>
      </c>
      <c r="E1120" s="51">
        <v>2689828543</v>
      </c>
      <c r="F1120" s="51">
        <v>2929192389.8000002</v>
      </c>
      <c r="G1120" s="51">
        <v>4327663715</v>
      </c>
      <c r="H1120" s="51">
        <v>575311765</v>
      </c>
      <c r="I1120" s="52">
        <f t="shared" ref="I1120:I1183" si="60">SUM(E1120:H1120)</f>
        <v>10521996412.799999</v>
      </c>
      <c r="J1120" s="51">
        <v>0</v>
      </c>
      <c r="K1120" s="53">
        <f t="shared" si="59"/>
        <v>10521996412.799999</v>
      </c>
      <c r="L1120" s="34">
        <v>0</v>
      </c>
      <c r="M1120" s="63"/>
      <c r="O1120" s="35" t="str">
        <f>IF([1]totrevprm!O1121="","",[1]totrevprm!O1121)</f>
        <v/>
      </c>
    </row>
    <row r="1121" spans="1:26">
      <c r="A1121" s="47" t="s">
        <v>52</v>
      </c>
      <c r="B1121" s="48" t="s">
        <v>208</v>
      </c>
      <c r="C1121" s="49" t="s">
        <v>125</v>
      </c>
      <c r="D1121" s="50">
        <v>1993</v>
      </c>
      <c r="E1121" s="51">
        <v>2996718589</v>
      </c>
      <c r="F1121" s="51">
        <v>2532350985</v>
      </c>
      <c r="G1121" s="51">
        <v>4245833860</v>
      </c>
      <c r="H1121" s="51">
        <v>593521279</v>
      </c>
      <c r="I1121" s="52">
        <f t="shared" si="60"/>
        <v>10368424713</v>
      </c>
      <c r="J1121" s="51">
        <v>0</v>
      </c>
      <c r="K1121" s="53">
        <f t="shared" si="59"/>
        <v>10368424713</v>
      </c>
      <c r="L1121" s="34">
        <v>0</v>
      </c>
      <c r="M1121" s="63"/>
      <c r="O1121" s="35" t="str">
        <f>IF([1]totrevprm!O1122="","",[1]totrevprm!O1122)</f>
        <v/>
      </c>
    </row>
    <row r="1122" spans="1:26">
      <c r="A1122" s="47" t="s">
        <v>52</v>
      </c>
      <c r="B1122" s="48" t="s">
        <v>208</v>
      </c>
      <c r="C1122" s="49" t="s">
        <v>213</v>
      </c>
      <c r="D1122" s="50">
        <v>1994</v>
      </c>
      <c r="E1122" s="51">
        <v>3231932887</v>
      </c>
      <c r="F1122" s="51">
        <v>2957910836</v>
      </c>
      <c r="G1122" s="51">
        <v>4269926095</v>
      </c>
      <c r="H1122" s="51">
        <v>639234053</v>
      </c>
      <c r="I1122" s="52">
        <f t="shared" si="60"/>
        <v>11099003871</v>
      </c>
      <c r="J1122" s="51">
        <v>0</v>
      </c>
      <c r="K1122" s="53">
        <f t="shared" si="59"/>
        <v>11099003871</v>
      </c>
      <c r="L1122" s="34">
        <v>0</v>
      </c>
      <c r="M1122" s="63"/>
      <c r="O1122" s="35" t="str">
        <f>IF([1]totrevprm!O1123="","",[1]totrevprm!O1123)</f>
        <v/>
      </c>
    </row>
    <row r="1123" spans="1:26">
      <c r="A1123" s="47" t="s">
        <v>52</v>
      </c>
      <c r="B1123" s="48" t="s">
        <v>208</v>
      </c>
      <c r="C1123" s="49" t="s">
        <v>125</v>
      </c>
      <c r="D1123" s="50">
        <v>1995</v>
      </c>
      <c r="E1123" s="51">
        <v>3175155312</v>
      </c>
      <c r="F1123" s="51">
        <v>2682124713</v>
      </c>
      <c r="G1123" s="51">
        <v>4157029058</v>
      </c>
      <c r="H1123" s="51">
        <v>491233902</v>
      </c>
      <c r="I1123" s="52">
        <f t="shared" si="60"/>
        <v>10505542985</v>
      </c>
      <c r="J1123" s="51">
        <v>0</v>
      </c>
      <c r="K1123" s="53">
        <f t="shared" si="59"/>
        <v>10505542985</v>
      </c>
      <c r="L1123" s="34">
        <v>0</v>
      </c>
      <c r="M1123" s="63"/>
      <c r="O1123" s="35" t="str">
        <f>IF([1]totrevprm!O1124="","",[1]totrevprm!O1124)</f>
        <v/>
      </c>
    </row>
    <row r="1124" spans="1:26">
      <c r="A1124" s="47" t="s">
        <v>52</v>
      </c>
      <c r="B1124" s="48" t="s">
        <v>208</v>
      </c>
      <c r="C1124" s="49" t="s">
        <v>125</v>
      </c>
      <c r="D1124" s="50">
        <v>1996</v>
      </c>
      <c r="E1124" s="51">
        <v>2999224711</v>
      </c>
      <c r="F1124" s="51">
        <v>2302871125</v>
      </c>
      <c r="G1124" s="51">
        <v>4252812116</v>
      </c>
      <c r="H1124" s="51">
        <v>640455344</v>
      </c>
      <c r="I1124" s="52">
        <f t="shared" si="60"/>
        <v>10195363296</v>
      </c>
      <c r="J1124" s="51">
        <v>0</v>
      </c>
      <c r="K1124" s="53">
        <f t="shared" si="59"/>
        <v>10195363296</v>
      </c>
      <c r="L1124" s="34">
        <v>0</v>
      </c>
      <c r="M1124" s="63"/>
      <c r="O1124" s="35" t="str">
        <f>IF([1]totrevprm!O1125="","",[1]totrevprm!O1125)</f>
        <v/>
      </c>
    </row>
    <row r="1125" spans="1:26">
      <c r="A1125" s="47" t="s">
        <v>52</v>
      </c>
      <c r="B1125" s="48" t="s">
        <v>208</v>
      </c>
      <c r="C1125" s="49" t="s">
        <v>125</v>
      </c>
      <c r="D1125" s="50">
        <v>1997</v>
      </c>
      <c r="E1125" s="51">
        <v>3196860901</v>
      </c>
      <c r="F1125" s="51">
        <v>2545256440</v>
      </c>
      <c r="G1125" s="51">
        <v>4294005693</v>
      </c>
      <c r="H1125" s="51">
        <v>479246708</v>
      </c>
      <c r="I1125" s="52">
        <f t="shared" si="60"/>
        <v>10515369742</v>
      </c>
      <c r="J1125" s="51">
        <v>0</v>
      </c>
      <c r="K1125" s="53">
        <f t="shared" si="59"/>
        <v>10515369742</v>
      </c>
      <c r="L1125" s="34">
        <v>0</v>
      </c>
      <c r="M1125" s="63"/>
      <c r="O1125" s="35" t="str">
        <f>IF([1]totrevprm!O1126="","",[1]totrevprm!O1126)</f>
        <v/>
      </c>
    </row>
    <row r="1126" spans="1:26">
      <c r="A1126" s="47" t="s">
        <v>52</v>
      </c>
      <c r="B1126" s="48" t="s">
        <v>208</v>
      </c>
      <c r="C1126" s="49" t="s">
        <v>125</v>
      </c>
      <c r="D1126" s="50">
        <v>1998</v>
      </c>
      <c r="E1126" s="51">
        <v>3594018956</v>
      </c>
      <c r="F1126" s="51">
        <v>2346820388</v>
      </c>
      <c r="G1126" s="51">
        <v>4391742488</v>
      </c>
      <c r="H1126" s="51">
        <v>303854623</v>
      </c>
      <c r="I1126" s="52">
        <f t="shared" si="60"/>
        <v>10636436455</v>
      </c>
      <c r="J1126" s="51">
        <v>0</v>
      </c>
      <c r="K1126" s="53">
        <f t="shared" si="59"/>
        <v>10636436455</v>
      </c>
      <c r="L1126" s="34">
        <v>0</v>
      </c>
      <c r="M1126" s="63"/>
      <c r="O1126" s="35" t="str">
        <f>IF([1]totrevprm!O1127="","",[1]totrevprm!O1127)</f>
        <v/>
      </c>
    </row>
    <row r="1127" spans="1:26">
      <c r="A1127" s="47" t="s">
        <v>52</v>
      </c>
      <c r="B1127" s="48" t="s">
        <v>208</v>
      </c>
      <c r="C1127" s="49" t="s">
        <v>125</v>
      </c>
      <c r="D1127" s="50">
        <v>1999</v>
      </c>
      <c r="E1127" s="51">
        <v>3131582842</v>
      </c>
      <c r="F1127" s="51">
        <v>2744233755</v>
      </c>
      <c r="G1127" s="51">
        <v>4524544981</v>
      </c>
      <c r="H1127" s="51">
        <v>643538393</v>
      </c>
      <c r="I1127" s="52">
        <f t="shared" si="60"/>
        <v>11043899971</v>
      </c>
      <c r="J1127" s="51">
        <v>0</v>
      </c>
      <c r="K1127" s="53">
        <f t="shared" si="59"/>
        <v>11043899971</v>
      </c>
      <c r="L1127" s="34">
        <v>0</v>
      </c>
      <c r="M1127" s="63"/>
      <c r="O1127" s="35" t="str">
        <f>IF([1]totrevprm!O1128="","",[1]totrevprm!O1128)</f>
        <v/>
      </c>
    </row>
    <row r="1128" spans="1:26">
      <c r="A1128" s="47" t="s">
        <v>52</v>
      </c>
      <c r="B1128" s="48" t="s">
        <v>208</v>
      </c>
      <c r="C1128" s="49" t="s">
        <v>125</v>
      </c>
      <c r="D1128" s="50">
        <v>2000</v>
      </c>
      <c r="E1128" s="51">
        <v>3336450761</v>
      </c>
      <c r="F1128" s="51">
        <v>3602748260</v>
      </c>
      <c r="G1128" s="51">
        <v>4697743590</v>
      </c>
      <c r="H1128" s="51">
        <v>667276739</v>
      </c>
      <c r="I1128" s="52">
        <f t="shared" si="60"/>
        <v>12304219350</v>
      </c>
      <c r="J1128" s="51">
        <v>0</v>
      </c>
      <c r="K1128" s="53">
        <f t="shared" si="59"/>
        <v>12304219350</v>
      </c>
      <c r="L1128" s="34">
        <v>0</v>
      </c>
      <c r="M1128" s="63"/>
      <c r="O1128" s="35" t="str">
        <f>IF([1]totrevprm!O1129="","",[1]totrevprm!O1129)</f>
        <v/>
      </c>
      <c r="V1128" s="35" t="s">
        <v>208</v>
      </c>
      <c r="W1128" s="55">
        <v>214750</v>
      </c>
      <c r="X1128" s="55">
        <v>17808099</v>
      </c>
      <c r="Y1128" s="55">
        <v>33478848</v>
      </c>
      <c r="Z1128" s="55">
        <v>200000000</v>
      </c>
    </row>
    <row r="1129" spans="1:26">
      <c r="A1129" s="47" t="s">
        <v>52</v>
      </c>
      <c r="B1129" s="48" t="s">
        <v>208</v>
      </c>
      <c r="C1129" s="49" t="s">
        <v>125</v>
      </c>
      <c r="D1129" s="50">
        <v>2001</v>
      </c>
      <c r="E1129" s="51">
        <v>3254615957</v>
      </c>
      <c r="F1129" s="51">
        <v>5163369591</v>
      </c>
      <c r="G1129" s="51">
        <v>5059968369</v>
      </c>
      <c r="H1129" s="51">
        <v>470562350</v>
      </c>
      <c r="I1129" s="52">
        <f t="shared" si="60"/>
        <v>13948516267</v>
      </c>
      <c r="J1129" s="51">
        <v>0</v>
      </c>
      <c r="K1129" s="53">
        <f t="shared" si="59"/>
        <v>13948516267</v>
      </c>
      <c r="L1129" s="34">
        <v>0</v>
      </c>
      <c r="M1129" s="63"/>
      <c r="O1129" s="35" t="str">
        <f>IF([1]totrevprm!O1130="","",[1]totrevprm!O1130)</f>
        <v/>
      </c>
      <c r="V1129" s="35"/>
      <c r="W1129" s="55"/>
      <c r="X1129" s="55"/>
      <c r="Y1129" s="55"/>
      <c r="Z1129" s="55"/>
    </row>
    <row r="1130" spans="1:26">
      <c r="A1130" s="47" t="s">
        <v>52</v>
      </c>
      <c r="B1130" s="48" t="s">
        <v>208</v>
      </c>
      <c r="C1130" s="49" t="s">
        <v>125</v>
      </c>
      <c r="D1130" s="50">
        <v>2002</v>
      </c>
      <c r="E1130" s="51">
        <v>3524610093</v>
      </c>
      <c r="F1130" s="51">
        <v>6900012912</v>
      </c>
      <c r="G1130" s="51">
        <v>5110299481</v>
      </c>
      <c r="H1130" s="51">
        <v>379130839</v>
      </c>
      <c r="I1130" s="52">
        <f t="shared" si="60"/>
        <v>15914053325</v>
      </c>
      <c r="J1130" s="51">
        <v>0</v>
      </c>
      <c r="K1130" s="53">
        <f t="shared" si="59"/>
        <v>15914053325</v>
      </c>
      <c r="L1130" s="34">
        <v>0</v>
      </c>
      <c r="M1130" s="63"/>
      <c r="O1130" s="35" t="str">
        <f>IF([1]totrevprm!O1131="","",[1]totrevprm!O1131)</f>
        <v/>
      </c>
      <c r="V1130" s="35"/>
      <c r="W1130" s="55"/>
      <c r="X1130" s="55"/>
      <c r="Y1130" s="55"/>
      <c r="Z1130" s="55"/>
    </row>
    <row r="1131" spans="1:26">
      <c r="A1131" s="47" t="s">
        <v>52</v>
      </c>
      <c r="B1131" s="48" t="s">
        <v>208</v>
      </c>
      <c r="C1131" s="49" t="s">
        <v>125</v>
      </c>
      <c r="D1131" s="50">
        <v>2003</v>
      </c>
      <c r="E1131" s="56">
        <v>3772083713</v>
      </c>
      <c r="F1131" s="56">
        <v>6399872712</v>
      </c>
      <c r="G1131" s="56">
        <v>5390004672</v>
      </c>
      <c r="H1131" s="56">
        <v>634576551</v>
      </c>
      <c r="I1131" s="52">
        <f t="shared" si="60"/>
        <v>16196537648</v>
      </c>
      <c r="J1131" s="51">
        <v>0</v>
      </c>
      <c r="K1131" s="53">
        <f t="shared" si="59"/>
        <v>16196537648</v>
      </c>
      <c r="L1131" s="34">
        <v>0</v>
      </c>
      <c r="M1131" s="63"/>
      <c r="O1131" s="35" t="str">
        <f>IF([1]totrevprm!O1132="","",[1]totrevprm!O1132)</f>
        <v/>
      </c>
      <c r="V1131" s="35"/>
      <c r="W1131" s="55"/>
      <c r="X1131" s="55"/>
      <c r="Y1131" s="55"/>
      <c r="Z1131" s="55"/>
    </row>
    <row r="1132" spans="1:26">
      <c r="A1132" s="47" t="s">
        <v>52</v>
      </c>
      <c r="B1132" s="48" t="s">
        <v>208</v>
      </c>
      <c r="C1132" s="49" t="s">
        <v>125</v>
      </c>
      <c r="D1132" s="50">
        <v>2004</v>
      </c>
      <c r="E1132" s="56">
        <v>4204052289</v>
      </c>
      <c r="F1132" s="56">
        <v>5294540755</v>
      </c>
      <c r="G1132" s="56">
        <v>5722735424</v>
      </c>
      <c r="H1132" s="56">
        <v>815329692</v>
      </c>
      <c r="I1132" s="52">
        <f t="shared" si="60"/>
        <v>16036658160</v>
      </c>
      <c r="J1132" s="51">
        <v>0</v>
      </c>
      <c r="K1132" s="53">
        <f t="shared" si="59"/>
        <v>16036658160</v>
      </c>
      <c r="L1132" s="34">
        <v>0</v>
      </c>
      <c r="M1132" s="63"/>
      <c r="O1132" s="35" t="str">
        <f>IF([1]totrevprm!O1133="","",[1]totrevprm!O1133)</f>
        <v/>
      </c>
      <c r="V1132" s="35"/>
      <c r="W1132" s="55"/>
      <c r="X1132" s="55"/>
      <c r="Y1132" s="55"/>
      <c r="Z1132" s="55"/>
    </row>
    <row r="1133" spans="1:26">
      <c r="A1133" s="47" t="s">
        <v>52</v>
      </c>
      <c r="B1133" s="48" t="s">
        <v>208</v>
      </c>
      <c r="C1133" s="49"/>
      <c r="D1133" s="50">
        <v>2005</v>
      </c>
      <c r="E1133" s="56">
        <v>4002026439</v>
      </c>
      <c r="F1133" s="56">
        <v>4959483318</v>
      </c>
      <c r="G1133" s="56">
        <v>6161664883.3599997</v>
      </c>
      <c r="H1133" s="56">
        <v>1319921261</v>
      </c>
      <c r="I1133" s="52">
        <f t="shared" si="60"/>
        <v>16443095901.360001</v>
      </c>
      <c r="J1133" s="51">
        <v>0</v>
      </c>
      <c r="K1133" s="53">
        <f t="shared" si="59"/>
        <v>16443095901.360001</v>
      </c>
      <c r="L1133" s="34">
        <v>0</v>
      </c>
      <c r="M1133" s="63"/>
      <c r="O1133" s="35" t="str">
        <f>IF([1]totrevprm!O1134="","",[1]totrevprm!O1134)</f>
        <v/>
      </c>
      <c r="V1133" s="35"/>
      <c r="W1133" s="55"/>
      <c r="X1133" s="55"/>
      <c r="Y1133" s="55"/>
      <c r="Z1133" s="55"/>
    </row>
    <row r="1134" spans="1:26">
      <c r="A1134" s="47" t="s">
        <v>52</v>
      </c>
      <c r="B1134" s="48" t="s">
        <v>208</v>
      </c>
      <c r="C1134" s="49"/>
      <c r="D1134" s="50">
        <v>2006</v>
      </c>
      <c r="E1134" s="34">
        <v>4547140561</v>
      </c>
      <c r="F1134" s="34">
        <v>5470434982</v>
      </c>
      <c r="G1134" s="34">
        <v>7343310219</v>
      </c>
      <c r="H1134" s="34">
        <v>1214023392</v>
      </c>
      <c r="I1134" s="52">
        <f t="shared" si="60"/>
        <v>18574909154</v>
      </c>
      <c r="J1134" s="51">
        <v>0</v>
      </c>
      <c r="K1134" s="53">
        <f t="shared" si="59"/>
        <v>18574909154</v>
      </c>
      <c r="L1134" s="34">
        <v>0</v>
      </c>
      <c r="M1134" s="63"/>
      <c r="O1134" s="35" t="str">
        <f>IF([1]totrevprm!O1135="","",[1]totrevprm!O1135)</f>
        <v/>
      </c>
      <c r="V1134" s="35"/>
      <c r="W1134" s="55"/>
      <c r="X1134" s="55"/>
      <c r="Y1134" s="55"/>
      <c r="Z1134" s="55"/>
    </row>
    <row r="1135" spans="1:26">
      <c r="A1135" s="47" t="s">
        <v>52</v>
      </c>
      <c r="B1135" s="48" t="s">
        <v>208</v>
      </c>
      <c r="C1135" s="49"/>
      <c r="D1135" s="50">
        <v>2007</v>
      </c>
      <c r="E1135" s="34">
        <v>4441444134</v>
      </c>
      <c r="F1135" s="34">
        <v>5079390399</v>
      </c>
      <c r="G1135" s="34">
        <v>9335690450</v>
      </c>
      <c r="H1135" s="34">
        <v>836012711</v>
      </c>
      <c r="I1135" s="52">
        <f t="shared" si="60"/>
        <v>19692537694</v>
      </c>
      <c r="J1135" s="51">
        <v>0</v>
      </c>
      <c r="K1135" s="53">
        <f t="shared" si="59"/>
        <v>19692537694</v>
      </c>
      <c r="L1135" s="34">
        <v>0</v>
      </c>
      <c r="M1135" s="63"/>
      <c r="O1135" s="35" t="str">
        <f>IF([1]totrevprm!O1136="","",[1]totrevprm!O1136)</f>
        <v/>
      </c>
      <c r="V1135" s="35"/>
      <c r="W1135" s="55"/>
      <c r="X1135" s="55"/>
      <c r="Y1135" s="55"/>
      <c r="Z1135" s="55"/>
    </row>
    <row r="1136" spans="1:26">
      <c r="A1136" s="47" t="s">
        <v>52</v>
      </c>
      <c r="B1136" s="48" t="s">
        <v>208</v>
      </c>
      <c r="C1136" s="49"/>
      <c r="D1136" s="50">
        <v>2008</v>
      </c>
      <c r="E1136" s="34">
        <v>4338367211</v>
      </c>
      <c r="F1136" s="34">
        <v>7272418925</v>
      </c>
      <c r="G1136" s="34">
        <v>9853696947</v>
      </c>
      <c r="H1136" s="34">
        <v>846436484</v>
      </c>
      <c r="I1136" s="52">
        <f t="shared" si="60"/>
        <v>22310919567</v>
      </c>
      <c r="J1136" s="51">
        <v>0</v>
      </c>
      <c r="K1136" s="53">
        <f t="shared" si="59"/>
        <v>22310919567</v>
      </c>
      <c r="L1136" s="34">
        <v>0</v>
      </c>
      <c r="M1136" s="63"/>
      <c r="O1136" s="35" t="str">
        <f>IF([1]totrevprm!O1137="","",[1]totrevprm!O1137)</f>
        <v/>
      </c>
      <c r="V1136" s="35"/>
      <c r="W1136" s="55"/>
      <c r="X1136" s="55"/>
      <c r="Y1136" s="55"/>
      <c r="Z1136" s="55"/>
    </row>
    <row r="1137" spans="1:26">
      <c r="A1137" s="47" t="s">
        <v>52</v>
      </c>
      <c r="B1137" s="48" t="s">
        <v>208</v>
      </c>
      <c r="C1137" s="49"/>
      <c r="D1137" s="50">
        <v>2009</v>
      </c>
      <c r="E1137" s="34">
        <v>4569693896</v>
      </c>
      <c r="F1137" s="34">
        <v>7571069258</v>
      </c>
      <c r="G1137" s="34">
        <v>10028229272</v>
      </c>
      <c r="H1137" s="34">
        <v>390155994</v>
      </c>
      <c r="I1137" s="52">
        <f t="shared" si="60"/>
        <v>22559148420</v>
      </c>
      <c r="J1137" s="51">
        <v>0</v>
      </c>
      <c r="K1137" s="53">
        <f t="shared" si="59"/>
        <v>22559148420</v>
      </c>
      <c r="L1137" s="34">
        <v>0</v>
      </c>
      <c r="M1137" s="63"/>
      <c r="O1137" s="35" t="str">
        <f>IF([1]totrevprm!O1138="","",[1]totrevprm!O1138)</f>
        <v/>
      </c>
      <c r="V1137" s="35"/>
      <c r="W1137" s="55"/>
      <c r="X1137" s="55"/>
      <c r="Y1137" s="55"/>
      <c r="Z1137" s="55"/>
    </row>
    <row r="1138" spans="1:26">
      <c r="A1138" s="47" t="s">
        <v>52</v>
      </c>
      <c r="B1138" s="48" t="s">
        <v>208</v>
      </c>
      <c r="C1138" s="49"/>
      <c r="D1138" s="50">
        <v>2010</v>
      </c>
      <c r="E1138" s="34">
        <v>5113558117</v>
      </c>
      <c r="F1138" s="34">
        <v>7355793524</v>
      </c>
      <c r="G1138" s="34">
        <v>10197728285</v>
      </c>
      <c r="H1138" s="34">
        <v>329361195</v>
      </c>
      <c r="I1138" s="52">
        <f t="shared" si="60"/>
        <v>22996441121</v>
      </c>
      <c r="J1138" s="51">
        <v>0</v>
      </c>
      <c r="K1138" s="53">
        <f t="shared" si="59"/>
        <v>22996441121</v>
      </c>
      <c r="L1138" s="34">
        <v>0</v>
      </c>
      <c r="M1138" s="63"/>
      <c r="O1138" s="35" t="str">
        <f>IF([1]totrevprm!O1139="","",[1]totrevprm!O1139)</f>
        <v/>
      </c>
      <c r="V1138" s="35"/>
      <c r="W1138" s="55"/>
      <c r="X1138" s="55"/>
      <c r="Y1138" s="55"/>
      <c r="Z1138" s="55"/>
    </row>
    <row r="1139" spans="1:26">
      <c r="A1139" s="47" t="s">
        <v>52</v>
      </c>
      <c r="B1139" s="48" t="s">
        <v>208</v>
      </c>
      <c r="C1139" s="49"/>
      <c r="D1139" s="50">
        <v>2011</v>
      </c>
      <c r="E1139" s="34">
        <v>5103001172</v>
      </c>
      <c r="F1139" s="34">
        <v>6408280560</v>
      </c>
      <c r="G1139" s="34">
        <v>10012552908.869999</v>
      </c>
      <c r="H1139" s="34">
        <v>835585846</v>
      </c>
      <c r="I1139" s="52">
        <f t="shared" si="60"/>
        <v>22359420486.869999</v>
      </c>
      <c r="J1139" s="51">
        <v>0</v>
      </c>
      <c r="K1139" s="53">
        <f t="shared" si="59"/>
        <v>22359420486.869999</v>
      </c>
      <c r="L1139" s="34">
        <v>0</v>
      </c>
      <c r="M1139" s="63"/>
      <c r="O1139" s="35" t="str">
        <f>IF([1]totrevprm!O1140="","",[1]totrevprm!O1140)</f>
        <v/>
      </c>
      <c r="V1139" s="35"/>
      <c r="W1139" s="55"/>
      <c r="X1139" s="55"/>
      <c r="Y1139" s="55"/>
      <c r="Z1139" s="55"/>
    </row>
    <row r="1140" spans="1:26">
      <c r="A1140" s="47" t="s">
        <v>52</v>
      </c>
      <c r="B1140" s="48" t="s">
        <v>208</v>
      </c>
      <c r="C1140" s="49"/>
      <c r="D1140" s="50">
        <v>2012</v>
      </c>
      <c r="E1140" s="34">
        <v>5352968466</v>
      </c>
      <c r="F1140" s="34">
        <v>7067272327</v>
      </c>
      <c r="G1140" s="34">
        <v>10800997005</v>
      </c>
      <c r="H1140" s="34">
        <v>1436345116</v>
      </c>
      <c r="I1140" s="52">
        <f t="shared" si="60"/>
        <v>24657582914</v>
      </c>
      <c r="J1140" s="51">
        <v>0</v>
      </c>
      <c r="K1140" s="53">
        <f t="shared" si="59"/>
        <v>24657582914</v>
      </c>
      <c r="L1140" s="34">
        <v>0</v>
      </c>
      <c r="M1140" s="63"/>
      <c r="O1140" s="35" t="str">
        <f>IF([1]totrevprm!O1141="","",[1]totrevprm!O1141)</f>
        <v/>
      </c>
      <c r="V1140" s="35"/>
      <c r="W1140" s="55"/>
      <c r="X1140" s="55"/>
      <c r="Y1140" s="55"/>
      <c r="Z1140" s="55"/>
    </row>
    <row r="1141" spans="1:26">
      <c r="A1141" s="47" t="s">
        <v>52</v>
      </c>
      <c r="B1141" s="48" t="s">
        <v>208</v>
      </c>
      <c r="C1141" s="49"/>
      <c r="D1141" s="50">
        <v>2013</v>
      </c>
      <c r="E1141" s="34">
        <v>5341790634</v>
      </c>
      <c r="F1141" s="34">
        <v>6099173020</v>
      </c>
      <c r="G1141" s="34">
        <v>11613834126</v>
      </c>
      <c r="H1141" s="34">
        <v>1147324864</v>
      </c>
      <c r="I1141" s="52">
        <f t="shared" si="60"/>
        <v>24202122644</v>
      </c>
      <c r="J1141" s="51">
        <v>0</v>
      </c>
      <c r="K1141" s="53">
        <f t="shared" si="59"/>
        <v>24202122644</v>
      </c>
      <c r="L1141" s="34">
        <v>0</v>
      </c>
      <c r="M1141" s="63"/>
      <c r="O1141" s="35" t="str">
        <f>IF([1]totrevprm!O1142="","",[1]totrevprm!O1142)</f>
        <v/>
      </c>
      <c r="V1141" s="35"/>
      <c r="W1141" s="55"/>
      <c r="X1141" s="55"/>
      <c r="Y1141" s="55"/>
      <c r="Z1141" s="55"/>
    </row>
    <row r="1142" spans="1:26">
      <c r="A1142" s="47" t="s">
        <v>52</v>
      </c>
      <c r="B1142" s="48" t="s">
        <v>208</v>
      </c>
      <c r="C1142" s="49"/>
      <c r="D1142" s="50">
        <v>2014</v>
      </c>
      <c r="E1142" s="34">
        <v>5777934813</v>
      </c>
      <c r="F1142" s="34">
        <v>6862035694</v>
      </c>
      <c r="G1142" s="34">
        <v>13776185262.459999</v>
      </c>
      <c r="H1142" s="34">
        <v>723722493</v>
      </c>
      <c r="I1142" s="52">
        <f t="shared" si="60"/>
        <v>27139878262.459999</v>
      </c>
      <c r="J1142" s="51">
        <v>0</v>
      </c>
      <c r="K1142" s="53">
        <f t="shared" si="59"/>
        <v>27139878262.459999</v>
      </c>
      <c r="L1142" s="34">
        <v>0</v>
      </c>
      <c r="M1142" s="63"/>
      <c r="O1142" s="35" t="str">
        <f>IF([1]totrevprm!O1143="","",[1]totrevprm!O1143)</f>
        <v/>
      </c>
      <c r="V1142" s="35"/>
      <c r="W1142" s="55"/>
      <c r="X1142" s="55"/>
      <c r="Y1142" s="55"/>
      <c r="Z1142" s="55"/>
    </row>
    <row r="1143" spans="1:26">
      <c r="A1143" s="47" t="s">
        <v>52</v>
      </c>
      <c r="B1143" s="48" t="s">
        <v>208</v>
      </c>
      <c r="C1143" s="49"/>
      <c r="D1143" s="50">
        <v>2015</v>
      </c>
      <c r="E1143" s="34">
        <v>5865691132</v>
      </c>
      <c r="F1143" s="34">
        <v>7830102790</v>
      </c>
      <c r="G1143" s="34">
        <v>15209260591</v>
      </c>
      <c r="H1143" s="34">
        <v>529223102</v>
      </c>
      <c r="I1143" s="52">
        <f t="shared" si="60"/>
        <v>29434277615</v>
      </c>
      <c r="J1143" s="51">
        <v>0</v>
      </c>
      <c r="K1143" s="53">
        <f t="shared" si="59"/>
        <v>29434277615</v>
      </c>
      <c r="L1143" s="34">
        <v>0</v>
      </c>
      <c r="M1143" s="63"/>
      <c r="O1143" s="35" t="str">
        <f>IF([1]totrevprm!O1144="","",[1]totrevprm!O1144)</f>
        <v/>
      </c>
      <c r="P1143" s="32">
        <v>849471785.63717818</v>
      </c>
      <c r="Q1143" s="32">
        <v>397060485.26522386</v>
      </c>
      <c r="V1143" s="35"/>
      <c r="W1143" s="55"/>
      <c r="X1143" s="55"/>
      <c r="Y1143" s="55"/>
      <c r="Z1143" s="55"/>
    </row>
    <row r="1144" spans="1:26">
      <c r="A1144" s="47" t="s">
        <v>52</v>
      </c>
      <c r="B1144" s="48" t="s">
        <v>208</v>
      </c>
      <c r="C1144" s="49"/>
      <c r="D1144" s="50">
        <v>2016</v>
      </c>
      <c r="E1144" s="34">
        <v>5944666518</v>
      </c>
      <c r="F1144" s="34">
        <v>7648289245</v>
      </c>
      <c r="G1144" s="34">
        <v>15921741881</v>
      </c>
      <c r="H1144" s="34">
        <v>435299380</v>
      </c>
      <c r="I1144" s="52">
        <f t="shared" si="60"/>
        <v>29949997024</v>
      </c>
      <c r="J1144" s="51">
        <v>0</v>
      </c>
      <c r="K1144" s="53">
        <f t="shared" si="59"/>
        <v>29949997024</v>
      </c>
      <c r="L1144" s="34">
        <v>0</v>
      </c>
      <c r="M1144" s="63"/>
      <c r="O1144" s="35" t="str">
        <f>IF([1]totrevprm!O1145="","",[1]totrevprm!O1145)</f>
        <v/>
      </c>
      <c r="P1144" s="32">
        <v>884302998.98458445</v>
      </c>
      <c r="Q1144" s="32">
        <v>405023814.02067667</v>
      </c>
      <c r="S1144" s="57"/>
      <c r="V1144" s="35"/>
      <c r="W1144" s="55"/>
      <c r="X1144" s="55"/>
      <c r="Y1144" s="55"/>
      <c r="Z1144" s="55"/>
    </row>
    <row r="1145" spans="1:26">
      <c r="A1145" s="47" t="s">
        <v>52</v>
      </c>
      <c r="B1145" s="48" t="s">
        <v>208</v>
      </c>
      <c r="C1145" s="49"/>
      <c r="D1145" s="50">
        <v>2017</v>
      </c>
      <c r="E1145" s="34">
        <v>6403695519</v>
      </c>
      <c r="F1145" s="34">
        <v>7795921347</v>
      </c>
      <c r="G1145" s="34">
        <v>13660955868.889999</v>
      </c>
      <c r="H1145" s="34">
        <v>469491409</v>
      </c>
      <c r="I1145" s="52">
        <f t="shared" si="60"/>
        <v>28330064143.889999</v>
      </c>
      <c r="J1145" s="51">
        <v>0</v>
      </c>
      <c r="K1145" s="53">
        <f t="shared" si="59"/>
        <v>28330064143.889999</v>
      </c>
      <c r="L1145" s="34">
        <v>0</v>
      </c>
      <c r="M1145" s="63" t="s">
        <v>146</v>
      </c>
      <c r="N1145" t="s">
        <v>101</v>
      </c>
      <c r="O1145" s="35" t="str">
        <f>IF([1]totrevprm!O1146="","",[1]totrevprm!O1146)</f>
        <v/>
      </c>
      <c r="P1145" s="32">
        <v>895794607.69267309</v>
      </c>
      <c r="Q1145" s="32">
        <v>401062657.55393708</v>
      </c>
      <c r="R1145" s="67"/>
      <c r="S1145" s="57">
        <v>458750599</v>
      </c>
      <c r="T1145" s="33" t="s">
        <v>110</v>
      </c>
      <c r="U1145" s="33">
        <v>15</v>
      </c>
      <c r="V1145" s="35"/>
      <c r="W1145" s="55"/>
      <c r="X1145" s="55"/>
      <c r="Y1145" s="57">
        <v>14119706467.889999</v>
      </c>
      <c r="Z1145" s="55"/>
    </row>
    <row r="1146" spans="1:26">
      <c r="A1146" s="47" t="s">
        <v>52</v>
      </c>
      <c r="B1146" s="48" t="s">
        <v>208</v>
      </c>
      <c r="C1146" s="49"/>
      <c r="D1146" s="50">
        <v>2018</v>
      </c>
      <c r="E1146" s="34">
        <v>6250222990</v>
      </c>
      <c r="F1146" s="34">
        <v>9855656320</v>
      </c>
      <c r="G1146" s="34">
        <v>13589645403.41</v>
      </c>
      <c r="H1146" s="34">
        <v>519412755</v>
      </c>
      <c r="I1146" s="52">
        <f t="shared" si="60"/>
        <v>30214937468.41</v>
      </c>
      <c r="J1146" s="51">
        <v>0</v>
      </c>
      <c r="K1146" s="53">
        <f t="shared" si="59"/>
        <v>30214937468.41</v>
      </c>
      <c r="L1146" s="57">
        <v>0</v>
      </c>
      <c r="M1146" s="63" t="s">
        <v>146</v>
      </c>
      <c r="N1146" t="s">
        <v>101</v>
      </c>
      <c r="O1146" s="35" t="str">
        <f>IF([1]totrevprm!O1147="","",[1]totrevprm!O1147)</f>
        <v/>
      </c>
      <c r="P1146" s="32">
        <v>886422946.72362173</v>
      </c>
      <c r="Q1146" s="32">
        <v>388006705.29000002</v>
      </c>
      <c r="R1146" s="67"/>
      <c r="S1146" s="57">
        <v>448633903</v>
      </c>
      <c r="V1146" s="35"/>
      <c r="W1146" s="55"/>
      <c r="X1146" s="55"/>
      <c r="Y1146" s="57">
        <v>14119706467.889999</v>
      </c>
      <c r="Z1146" s="55"/>
    </row>
    <row r="1147" spans="1:26">
      <c r="A1147" s="47" t="s">
        <v>52</v>
      </c>
      <c r="B1147" s="48" t="s">
        <v>208</v>
      </c>
      <c r="C1147" s="49"/>
      <c r="D1147" s="50">
        <v>2019</v>
      </c>
      <c r="E1147" s="34">
        <v>6540927269</v>
      </c>
      <c r="F1147" s="34">
        <v>10895249636</v>
      </c>
      <c r="G1147" s="34">
        <v>13617600875.023001</v>
      </c>
      <c r="H1147" s="34">
        <v>830446394</v>
      </c>
      <c r="I1147" s="52">
        <f t="shared" si="60"/>
        <v>31884224174.023003</v>
      </c>
      <c r="J1147" s="51">
        <v>0</v>
      </c>
      <c r="K1147" s="53">
        <f t="shared" si="59"/>
        <v>31884224174.023003</v>
      </c>
      <c r="L1147" s="57">
        <v>0</v>
      </c>
      <c r="M1147" s="63"/>
      <c r="N1147" s="67"/>
      <c r="O1147" s="35" t="str">
        <f>IF([1]totrevprm!O1148="","",[1]totrevprm!O1148)</f>
        <v/>
      </c>
      <c r="P1147" s="32">
        <v>920268216.12529624</v>
      </c>
      <c r="Q1147" s="32">
        <v>399797542.15338254</v>
      </c>
      <c r="R1147" s="67"/>
      <c r="S1147" s="55"/>
      <c r="V1147" s="35"/>
      <c r="W1147" s="55"/>
      <c r="X1147" s="55"/>
      <c r="Y1147" s="55"/>
      <c r="Z1147" s="55"/>
    </row>
    <row r="1148" spans="1:26">
      <c r="A1148" s="47" t="s">
        <v>52</v>
      </c>
      <c r="B1148" s="48" t="s">
        <v>208</v>
      </c>
      <c r="C1148" s="49"/>
      <c r="D1148" s="50">
        <v>2020</v>
      </c>
      <c r="E1148" s="34">
        <v>6613642363</v>
      </c>
      <c r="F1148" s="34">
        <v>9966243723</v>
      </c>
      <c r="G1148" s="34">
        <v>13720050889</v>
      </c>
      <c r="H1148" s="34">
        <v>908884723</v>
      </c>
      <c r="I1148" s="52">
        <f t="shared" si="60"/>
        <v>31208821698</v>
      </c>
      <c r="J1148" s="51">
        <v>0</v>
      </c>
      <c r="K1148" s="53">
        <f t="shared" si="59"/>
        <v>31208821698</v>
      </c>
      <c r="L1148" s="57">
        <v>0</v>
      </c>
      <c r="M1148" s="63"/>
      <c r="N1148" s="67"/>
      <c r="O1148" s="35" t="str">
        <f>IF([1]totrevprm!O1149="","",[1]totrevprm!O1149)</f>
        <v/>
      </c>
      <c r="P1148" s="32">
        <v>902424939</v>
      </c>
      <c r="Q1148" s="32">
        <v>384669099</v>
      </c>
      <c r="R1148" s="67"/>
      <c r="S1148" s="55"/>
      <c r="V1148" s="35"/>
      <c r="W1148" s="55"/>
      <c r="X1148" s="55"/>
      <c r="Y1148" s="55"/>
      <c r="Z1148" s="55"/>
    </row>
    <row r="1149" spans="1:26">
      <c r="A1149" s="47" t="s">
        <v>52</v>
      </c>
      <c r="B1149" s="48" t="s">
        <v>208</v>
      </c>
      <c r="C1149" s="49"/>
      <c r="D1149" s="50">
        <v>2021</v>
      </c>
      <c r="E1149" s="34">
        <v>6970264872</v>
      </c>
      <c r="F1149" s="34">
        <v>10347754763</v>
      </c>
      <c r="G1149" s="34">
        <v>13861377799.880001</v>
      </c>
      <c r="H1149" s="34">
        <v>152084053</v>
      </c>
      <c r="I1149" s="52">
        <f t="shared" si="60"/>
        <v>31331481487.880001</v>
      </c>
      <c r="J1149" s="51">
        <v>0</v>
      </c>
      <c r="K1149" s="53">
        <f t="shared" si="59"/>
        <v>31331481487.880001</v>
      </c>
      <c r="L1149" s="57">
        <v>0</v>
      </c>
      <c r="M1149" s="63"/>
      <c r="N1149" s="67"/>
      <c r="O1149" s="35"/>
      <c r="P1149" s="32">
        <v>1029692728.4200001</v>
      </c>
      <c r="Q1149" s="32">
        <v>415253852</v>
      </c>
      <c r="R1149" s="67"/>
      <c r="S1149" s="55"/>
      <c r="V1149" s="35"/>
      <c r="W1149" s="55"/>
      <c r="X1149" s="55"/>
      <c r="Y1149" s="55"/>
      <c r="Z1149" s="55"/>
    </row>
    <row r="1150" spans="1:26">
      <c r="A1150" s="47" t="s">
        <v>52</v>
      </c>
      <c r="B1150" s="48" t="s">
        <v>208</v>
      </c>
      <c r="C1150" s="49"/>
      <c r="D1150" s="50">
        <v>2022</v>
      </c>
      <c r="E1150" s="34">
        <v>7098187927</v>
      </c>
      <c r="F1150" s="34">
        <v>14157458652</v>
      </c>
      <c r="G1150" s="34">
        <v>14129621569</v>
      </c>
      <c r="H1150" s="34">
        <v>359084517</v>
      </c>
      <c r="I1150" s="52">
        <f t="shared" si="60"/>
        <v>35744352665</v>
      </c>
      <c r="J1150" s="51">
        <v>0</v>
      </c>
      <c r="K1150" s="53">
        <f t="shared" si="59"/>
        <v>35744352665</v>
      </c>
      <c r="L1150" s="57">
        <v>0</v>
      </c>
      <c r="M1150" s="61" t="s">
        <v>132</v>
      </c>
      <c r="O1150" s="35" t="str">
        <f>IF([1]totrevprm!O1153="","",[1]totrevprm!O1153)</f>
        <v/>
      </c>
      <c r="P1150" s="57">
        <v>1066750873</v>
      </c>
      <c r="Q1150" s="57">
        <v>402532336</v>
      </c>
    </row>
    <row r="1151" spans="1:26">
      <c r="A1151" s="47" t="s">
        <v>52</v>
      </c>
      <c r="B1151" s="48" t="s">
        <v>208</v>
      </c>
      <c r="C1151" s="49"/>
      <c r="D1151" s="50">
        <v>2023</v>
      </c>
      <c r="E1151" s="34">
        <v>7019493564</v>
      </c>
      <c r="F1151" s="34">
        <v>18652879658.3452</v>
      </c>
      <c r="G1151" s="34">
        <v>14549801759</v>
      </c>
      <c r="H1151" s="34">
        <v>171777858</v>
      </c>
      <c r="I1151" s="52">
        <f t="shared" si="60"/>
        <v>40393952839.3452</v>
      </c>
      <c r="K1151" s="53">
        <f t="shared" si="59"/>
        <v>40393952839.3452</v>
      </c>
      <c r="L1151" s="34">
        <v>0</v>
      </c>
      <c r="M1151" s="61" t="s">
        <v>132</v>
      </c>
      <c r="O1151" s="35"/>
      <c r="P1151" s="57">
        <v>1147695129.5900002</v>
      </c>
      <c r="Q1151" s="57">
        <v>392877233</v>
      </c>
    </row>
    <row r="1152" spans="1:26">
      <c r="A1152" s="47"/>
      <c r="B1152" s="49"/>
      <c r="C1152" s="49"/>
      <c r="E1152" s="51"/>
      <c r="F1152" s="51"/>
      <c r="G1152" s="51"/>
      <c r="H1152" s="51"/>
      <c r="I1152" s="52"/>
      <c r="K1152" s="59"/>
      <c r="L1152" s="34"/>
      <c r="M1152" s="63"/>
      <c r="O1152" s="35"/>
    </row>
    <row r="1153" spans="1:26">
      <c r="A1153" s="47" t="s">
        <v>53</v>
      </c>
      <c r="B1153" s="48" t="s">
        <v>214</v>
      </c>
      <c r="C1153" s="49" t="s">
        <v>124</v>
      </c>
      <c r="D1153" s="50">
        <v>1988</v>
      </c>
      <c r="E1153" s="51">
        <v>263207485</v>
      </c>
      <c r="F1153" s="51">
        <v>499770760</v>
      </c>
      <c r="G1153" s="51">
        <v>260588388</v>
      </c>
      <c r="H1153" s="51">
        <v>0</v>
      </c>
      <c r="I1153" s="52">
        <f t="shared" si="60"/>
        <v>1023566633</v>
      </c>
      <c r="J1153" s="51">
        <v>-20101</v>
      </c>
      <c r="K1153" s="53">
        <f>SUM(I1153:J1153)</f>
        <v>1023546532</v>
      </c>
      <c r="L1153" s="34">
        <v>0</v>
      </c>
      <c r="M1153" s="63"/>
      <c r="O1153" s="35" t="str">
        <f>IF([1]totrevprm!O1154="","",[1]totrevprm!O1154)</f>
        <v/>
      </c>
    </row>
    <row r="1154" spans="1:26">
      <c r="A1154" s="47" t="s">
        <v>53</v>
      </c>
      <c r="B1154" s="48" t="s">
        <v>214</v>
      </c>
      <c r="C1154" s="49" t="s">
        <v>125</v>
      </c>
      <c r="D1154" s="50">
        <v>1989</v>
      </c>
      <c r="E1154" s="51">
        <v>254044968</v>
      </c>
      <c r="F1154" s="51">
        <v>531730200</v>
      </c>
      <c r="G1154" s="51">
        <v>288935513</v>
      </c>
      <c r="H1154" s="51">
        <v>0</v>
      </c>
      <c r="I1154" s="52">
        <f t="shared" si="60"/>
        <v>1074710681</v>
      </c>
      <c r="J1154" s="51">
        <v>-607077</v>
      </c>
      <c r="K1154" s="53">
        <f t="shared" ref="K1154:K1182" si="61">SUM(I1154:J1154)</f>
        <v>1074103604</v>
      </c>
      <c r="L1154" s="34">
        <v>0</v>
      </c>
      <c r="M1154" s="63"/>
      <c r="O1154" s="35" t="str">
        <f>IF([1]totrevprm!O1155="","",[1]totrevprm!O1155)</f>
        <v/>
      </c>
    </row>
    <row r="1155" spans="1:26">
      <c r="A1155" s="47" t="s">
        <v>53</v>
      </c>
      <c r="B1155" s="48" t="s">
        <v>214</v>
      </c>
      <c r="C1155" s="49" t="s">
        <v>125</v>
      </c>
      <c r="D1155" s="50">
        <v>1990</v>
      </c>
      <c r="E1155" s="51">
        <v>266559874</v>
      </c>
      <c r="F1155" s="51">
        <v>614125627.08000004</v>
      </c>
      <c r="G1155" s="51">
        <v>298043034</v>
      </c>
      <c r="H1155" s="51">
        <v>0</v>
      </c>
      <c r="I1155" s="52">
        <f t="shared" si="60"/>
        <v>1178728535.0799999</v>
      </c>
      <c r="J1155" s="51">
        <v>-1044359</v>
      </c>
      <c r="K1155" s="53">
        <f t="shared" si="61"/>
        <v>1177684176.0799999</v>
      </c>
      <c r="L1155" s="34">
        <v>0</v>
      </c>
      <c r="M1155" s="63"/>
      <c r="O1155" s="35" t="str">
        <f>IF([1]totrevprm!O1156="","",[1]totrevprm!O1156)</f>
        <v/>
      </c>
    </row>
    <row r="1156" spans="1:26">
      <c r="A1156" s="47" t="s">
        <v>53</v>
      </c>
      <c r="B1156" s="48" t="s">
        <v>214</v>
      </c>
      <c r="C1156" s="49" t="s">
        <v>125</v>
      </c>
      <c r="D1156" s="50">
        <v>1991</v>
      </c>
      <c r="E1156" s="51">
        <v>290120028</v>
      </c>
      <c r="F1156" s="51">
        <v>544216464</v>
      </c>
      <c r="G1156" s="51">
        <v>313454917</v>
      </c>
      <c r="H1156" s="51">
        <v>0</v>
      </c>
      <c r="I1156" s="52">
        <f t="shared" si="60"/>
        <v>1147791409</v>
      </c>
      <c r="J1156" s="51">
        <v>-167259</v>
      </c>
      <c r="K1156" s="53">
        <f t="shared" si="61"/>
        <v>1147624150</v>
      </c>
      <c r="L1156" s="34">
        <v>0</v>
      </c>
      <c r="M1156" s="63"/>
      <c r="O1156" s="35" t="str">
        <f>IF([1]totrevprm!O1157="","",[1]totrevprm!O1157)</f>
        <v/>
      </c>
    </row>
    <row r="1157" spans="1:26">
      <c r="A1157" s="47" t="s">
        <v>53</v>
      </c>
      <c r="B1157" s="48" t="s">
        <v>214</v>
      </c>
      <c r="C1157" s="49" t="s">
        <v>125</v>
      </c>
      <c r="D1157" s="50">
        <v>1992</v>
      </c>
      <c r="E1157" s="51">
        <v>307678533</v>
      </c>
      <c r="F1157" s="51">
        <v>564487300.03999996</v>
      </c>
      <c r="G1157" s="51">
        <v>321008873</v>
      </c>
      <c r="H1157" s="51">
        <v>0</v>
      </c>
      <c r="I1157" s="52">
        <f t="shared" si="60"/>
        <v>1193174706.04</v>
      </c>
      <c r="J1157" s="51">
        <v>-117685</v>
      </c>
      <c r="K1157" s="53">
        <f t="shared" si="61"/>
        <v>1193057021.04</v>
      </c>
      <c r="L1157" s="34">
        <v>0</v>
      </c>
      <c r="M1157" s="63"/>
      <c r="O1157" s="35" t="str">
        <f>IF([1]totrevprm!O1158="","",[1]totrevprm!O1158)</f>
        <v/>
      </c>
    </row>
    <row r="1158" spans="1:26">
      <c r="A1158" s="47" t="s">
        <v>53</v>
      </c>
      <c r="B1158" s="48" t="s">
        <v>214</v>
      </c>
      <c r="C1158" s="49" t="s">
        <v>125</v>
      </c>
      <c r="D1158" s="50">
        <v>1993</v>
      </c>
      <c r="E1158" s="51">
        <v>320672161</v>
      </c>
      <c r="F1158" s="51">
        <v>645253299</v>
      </c>
      <c r="G1158" s="51">
        <v>296303291</v>
      </c>
      <c r="H1158" s="51">
        <v>0</v>
      </c>
      <c r="I1158" s="52">
        <f t="shared" si="60"/>
        <v>1262228751</v>
      </c>
      <c r="J1158" s="51">
        <v>-932</v>
      </c>
      <c r="K1158" s="53">
        <f t="shared" si="61"/>
        <v>1262227819</v>
      </c>
      <c r="L1158" s="34">
        <v>0</v>
      </c>
      <c r="M1158" s="63"/>
      <c r="O1158" s="35" t="str">
        <f>IF([1]totrevprm!O1159="","",[1]totrevprm!O1159)</f>
        <v/>
      </c>
    </row>
    <row r="1159" spans="1:26">
      <c r="A1159" s="47" t="s">
        <v>53</v>
      </c>
      <c r="B1159" s="48" t="s">
        <v>214</v>
      </c>
      <c r="C1159" s="49" t="s">
        <v>125</v>
      </c>
      <c r="D1159" s="50">
        <v>1994</v>
      </c>
      <c r="E1159" s="51">
        <v>371393695</v>
      </c>
      <c r="F1159" s="51">
        <v>547626406</v>
      </c>
      <c r="G1159" s="51">
        <v>307732891</v>
      </c>
      <c r="H1159" s="51">
        <v>0</v>
      </c>
      <c r="I1159" s="52">
        <f t="shared" si="60"/>
        <v>1226752992</v>
      </c>
      <c r="J1159" s="51">
        <v>-1356152</v>
      </c>
      <c r="K1159" s="53">
        <f t="shared" si="61"/>
        <v>1225396840</v>
      </c>
      <c r="L1159" s="34">
        <v>0</v>
      </c>
      <c r="M1159" s="63"/>
      <c r="O1159" s="35" t="str">
        <f>IF([1]totrevprm!O1160="","",[1]totrevprm!O1160)</f>
        <v/>
      </c>
    </row>
    <row r="1160" spans="1:26">
      <c r="A1160" s="47" t="s">
        <v>53</v>
      </c>
      <c r="B1160" s="48" t="s">
        <v>214</v>
      </c>
      <c r="C1160" s="49" t="s">
        <v>125</v>
      </c>
      <c r="D1160" s="50">
        <v>1995</v>
      </c>
      <c r="E1160" s="51">
        <v>370546476</v>
      </c>
      <c r="F1160" s="51">
        <v>640618306</v>
      </c>
      <c r="G1160" s="51">
        <v>316965441</v>
      </c>
      <c r="H1160" s="51">
        <v>0</v>
      </c>
      <c r="I1160" s="52">
        <f t="shared" si="60"/>
        <v>1328130223</v>
      </c>
      <c r="J1160" s="51">
        <v>-1303166</v>
      </c>
      <c r="K1160" s="53">
        <f t="shared" si="61"/>
        <v>1326827057</v>
      </c>
      <c r="L1160" s="34">
        <v>0</v>
      </c>
      <c r="M1160" s="63"/>
      <c r="O1160" s="35" t="str">
        <f>IF([1]totrevprm!O1161="","",[1]totrevprm!O1161)</f>
        <v/>
      </c>
    </row>
    <row r="1161" spans="1:26">
      <c r="A1161" s="47" t="s">
        <v>53</v>
      </c>
      <c r="B1161" s="48" t="s">
        <v>214</v>
      </c>
      <c r="C1161" s="49" t="s">
        <v>125</v>
      </c>
      <c r="D1161" s="50">
        <v>1996</v>
      </c>
      <c r="E1161" s="51">
        <v>381363681</v>
      </c>
      <c r="F1161" s="51">
        <v>444425140</v>
      </c>
      <c r="G1161" s="51">
        <v>342582739</v>
      </c>
      <c r="H1161" s="51">
        <v>0</v>
      </c>
      <c r="I1161" s="52">
        <f t="shared" si="60"/>
        <v>1168371560</v>
      </c>
      <c r="J1161" s="51">
        <v>-10</v>
      </c>
      <c r="K1161" s="53">
        <f t="shared" si="61"/>
        <v>1168371550</v>
      </c>
      <c r="L1161" s="34">
        <v>0</v>
      </c>
      <c r="M1161" s="63"/>
      <c r="O1161" s="35" t="str">
        <f>IF([1]totrevprm!O1162="","",[1]totrevprm!O1162)</f>
        <v/>
      </c>
    </row>
    <row r="1162" spans="1:26">
      <c r="A1162" s="47" t="s">
        <v>53</v>
      </c>
      <c r="B1162" s="48" t="s">
        <v>214</v>
      </c>
      <c r="C1162" s="49" t="s">
        <v>125</v>
      </c>
      <c r="D1162" s="50">
        <v>1997</v>
      </c>
      <c r="E1162" s="51">
        <v>315623262</v>
      </c>
      <c r="F1162" s="51">
        <v>375216289</v>
      </c>
      <c r="G1162" s="51">
        <v>325511693</v>
      </c>
      <c r="H1162" s="51">
        <v>0</v>
      </c>
      <c r="I1162" s="52">
        <f t="shared" si="60"/>
        <v>1016351244</v>
      </c>
      <c r="J1162" s="51">
        <v>-105046</v>
      </c>
      <c r="K1162" s="53">
        <f t="shared" si="61"/>
        <v>1016246198</v>
      </c>
      <c r="L1162" s="34">
        <v>0</v>
      </c>
      <c r="M1162" s="63"/>
      <c r="O1162" s="35" t="str">
        <f>IF([1]totrevprm!O1163="","",[1]totrevprm!O1163)</f>
        <v/>
      </c>
    </row>
    <row r="1163" spans="1:26">
      <c r="A1163" s="47" t="s">
        <v>53</v>
      </c>
      <c r="B1163" s="48" t="s">
        <v>214</v>
      </c>
      <c r="C1163" s="49" t="s">
        <v>125</v>
      </c>
      <c r="D1163" s="50">
        <v>1998</v>
      </c>
      <c r="E1163" s="51">
        <v>372791582</v>
      </c>
      <c r="F1163" s="51">
        <v>259460467</v>
      </c>
      <c r="G1163" s="51">
        <v>321391930</v>
      </c>
      <c r="H1163" s="51">
        <v>0</v>
      </c>
      <c r="I1163" s="52">
        <f t="shared" si="60"/>
        <v>953643979</v>
      </c>
      <c r="J1163" s="51">
        <v>-6723</v>
      </c>
      <c r="K1163" s="53">
        <f t="shared" si="61"/>
        <v>953637256</v>
      </c>
      <c r="L1163" s="34">
        <v>0</v>
      </c>
      <c r="M1163" s="63"/>
      <c r="O1163" s="35" t="str">
        <f>IF([1]totrevprm!O1164="","",[1]totrevprm!O1164)</f>
        <v/>
      </c>
    </row>
    <row r="1164" spans="1:26">
      <c r="A1164" s="47" t="s">
        <v>53</v>
      </c>
      <c r="B1164" s="48" t="s">
        <v>214</v>
      </c>
      <c r="C1164" s="49" t="s">
        <v>125</v>
      </c>
      <c r="D1164" s="50">
        <v>1999</v>
      </c>
      <c r="E1164" s="51">
        <v>369365242</v>
      </c>
      <c r="F1164" s="51">
        <v>298302823</v>
      </c>
      <c r="G1164" s="51">
        <v>341133219</v>
      </c>
      <c r="H1164" s="51">
        <v>0</v>
      </c>
      <c r="I1164" s="52">
        <f t="shared" si="60"/>
        <v>1008801284</v>
      </c>
      <c r="J1164" s="51">
        <v>-18771</v>
      </c>
      <c r="K1164" s="53">
        <f t="shared" si="61"/>
        <v>1008782513</v>
      </c>
      <c r="L1164" s="34">
        <v>0</v>
      </c>
      <c r="M1164" s="63"/>
      <c r="O1164" s="35" t="str">
        <f>IF([1]totrevprm!O1165="","",[1]totrevprm!O1165)</f>
        <v/>
      </c>
    </row>
    <row r="1165" spans="1:26">
      <c r="A1165" s="47" t="s">
        <v>53</v>
      </c>
      <c r="B1165" s="48" t="s">
        <v>214</v>
      </c>
      <c r="C1165" s="49" t="s">
        <v>125</v>
      </c>
      <c r="D1165" s="50">
        <v>2000</v>
      </c>
      <c r="E1165" s="51">
        <v>401247610</v>
      </c>
      <c r="F1165" s="51">
        <v>308241290</v>
      </c>
      <c r="G1165" s="51">
        <v>378298654</v>
      </c>
      <c r="H1165" s="51">
        <v>0</v>
      </c>
      <c r="I1165" s="52">
        <f t="shared" si="60"/>
        <v>1087787554</v>
      </c>
      <c r="J1165" s="51">
        <v>-188416</v>
      </c>
      <c r="K1165" s="53">
        <f t="shared" si="61"/>
        <v>1087599138</v>
      </c>
      <c r="L1165" s="34">
        <v>0</v>
      </c>
      <c r="M1165" s="63"/>
      <c r="O1165" s="35" t="str">
        <f>IF([1]totrevprm!O1166="","",[1]totrevprm!O1166)</f>
        <v/>
      </c>
      <c r="V1165" s="35" t="s">
        <v>214</v>
      </c>
      <c r="W1165" s="55">
        <v>225575</v>
      </c>
      <c r="X1165" s="55">
        <v>2178683</v>
      </c>
      <c r="Y1165" s="55">
        <v>6159509</v>
      </c>
      <c r="Z1165" s="55">
        <v>0</v>
      </c>
    </row>
    <row r="1166" spans="1:26">
      <c r="A1166" s="47" t="s">
        <v>53</v>
      </c>
      <c r="B1166" s="48" t="s">
        <v>214</v>
      </c>
      <c r="C1166" s="49" t="s">
        <v>125</v>
      </c>
      <c r="D1166" s="50">
        <v>2001</v>
      </c>
      <c r="E1166" s="51">
        <v>399776120</v>
      </c>
      <c r="F1166" s="51">
        <v>419768711</v>
      </c>
      <c r="G1166" s="51">
        <v>442798369</v>
      </c>
      <c r="H1166" s="51">
        <v>0</v>
      </c>
      <c r="I1166" s="52">
        <f t="shared" si="60"/>
        <v>1262343200</v>
      </c>
      <c r="J1166" s="51">
        <v>-2574731</v>
      </c>
      <c r="K1166" s="53">
        <f t="shared" si="61"/>
        <v>1259768469</v>
      </c>
      <c r="L1166" s="34">
        <v>0</v>
      </c>
      <c r="M1166" s="63"/>
      <c r="O1166" s="35" t="str">
        <f>IF([1]totrevprm!O1167="","",[1]totrevprm!O1167)</f>
        <v/>
      </c>
      <c r="V1166" s="35"/>
      <c r="W1166" s="55"/>
      <c r="X1166" s="55"/>
      <c r="Y1166" s="55"/>
      <c r="Z1166" s="55"/>
    </row>
    <row r="1167" spans="1:26">
      <c r="A1167" s="47" t="s">
        <v>53</v>
      </c>
      <c r="B1167" s="48" t="s">
        <v>214</v>
      </c>
      <c r="C1167" s="49" t="s">
        <v>125</v>
      </c>
      <c r="D1167" s="50">
        <v>2002</v>
      </c>
      <c r="E1167" s="51">
        <v>395877531</v>
      </c>
      <c r="F1167" s="51">
        <v>514913400</v>
      </c>
      <c r="G1167" s="51">
        <v>513015519</v>
      </c>
      <c r="H1167" s="51">
        <v>0</v>
      </c>
      <c r="I1167" s="52">
        <f t="shared" si="60"/>
        <v>1423806450</v>
      </c>
      <c r="J1167" s="51">
        <v>-2430</v>
      </c>
      <c r="K1167" s="53">
        <f t="shared" si="61"/>
        <v>1423804020</v>
      </c>
      <c r="L1167" s="34">
        <v>0</v>
      </c>
      <c r="M1167" s="63"/>
      <c r="O1167" s="35" t="str">
        <f>IF([1]totrevprm!O1168="","",[1]totrevprm!O1168)</f>
        <v/>
      </c>
      <c r="V1167" s="35"/>
      <c r="W1167" s="55"/>
      <c r="X1167" s="55"/>
      <c r="Y1167" s="55"/>
      <c r="Z1167" s="55"/>
    </row>
    <row r="1168" spans="1:26">
      <c r="A1168" s="47" t="s">
        <v>53</v>
      </c>
      <c r="B1168" s="48" t="s">
        <v>214</v>
      </c>
      <c r="C1168" s="49" t="s">
        <v>125</v>
      </c>
      <c r="D1168" s="50">
        <v>2003</v>
      </c>
      <c r="E1168" s="56">
        <v>416199293</v>
      </c>
      <c r="F1168" s="56">
        <v>490942012</v>
      </c>
      <c r="G1168" s="56">
        <v>522800002</v>
      </c>
      <c r="H1168" s="51">
        <v>0</v>
      </c>
      <c r="I1168" s="52">
        <f t="shared" si="60"/>
        <v>1429941307</v>
      </c>
      <c r="J1168" s="51">
        <v>-35655</v>
      </c>
      <c r="K1168" s="53">
        <f t="shared" si="61"/>
        <v>1429905652</v>
      </c>
      <c r="L1168" s="34">
        <v>0</v>
      </c>
      <c r="M1168" s="63"/>
      <c r="O1168" s="35" t="str">
        <f>IF([1]totrevprm!O1169="","",[1]totrevprm!O1169)</f>
        <v/>
      </c>
      <c r="V1168" s="35"/>
      <c r="W1168" s="55"/>
      <c r="X1168" s="55"/>
      <c r="Y1168" s="55"/>
      <c r="Z1168" s="55"/>
    </row>
    <row r="1169" spans="1:26">
      <c r="A1169" s="47" t="s">
        <v>53</v>
      </c>
      <c r="B1169" s="48" t="s">
        <v>214</v>
      </c>
      <c r="C1169" s="49" t="s">
        <v>125</v>
      </c>
      <c r="D1169" s="50">
        <v>2004</v>
      </c>
      <c r="E1169" s="56">
        <v>424722865</v>
      </c>
      <c r="F1169" s="56">
        <v>439336806</v>
      </c>
      <c r="G1169" s="56">
        <v>525965504</v>
      </c>
      <c r="H1169" s="51">
        <v>0</v>
      </c>
      <c r="I1169" s="52">
        <f t="shared" si="60"/>
        <v>1390025175</v>
      </c>
      <c r="J1169" s="51">
        <v>-687847</v>
      </c>
      <c r="K1169" s="53">
        <f t="shared" si="61"/>
        <v>1389337328</v>
      </c>
      <c r="L1169" s="34">
        <v>0</v>
      </c>
      <c r="M1169" s="63"/>
      <c r="O1169" s="35" t="str">
        <f>IF([1]totrevprm!O1170="","",[1]totrevprm!O1170)</f>
        <v/>
      </c>
      <c r="V1169" s="35"/>
      <c r="W1169" s="55"/>
      <c r="X1169" s="55"/>
      <c r="Y1169" s="55"/>
      <c r="Z1169" s="55"/>
    </row>
    <row r="1170" spans="1:26">
      <c r="A1170" s="47" t="s">
        <v>53</v>
      </c>
      <c r="B1170" s="48" t="s">
        <v>214</v>
      </c>
      <c r="C1170" s="49"/>
      <c r="D1170" s="50">
        <v>2005</v>
      </c>
      <c r="E1170" s="56">
        <v>448972517</v>
      </c>
      <c r="F1170" s="56">
        <v>412759260</v>
      </c>
      <c r="G1170" s="56">
        <v>573230872.63</v>
      </c>
      <c r="H1170" s="51">
        <v>0</v>
      </c>
      <c r="I1170" s="52">
        <f t="shared" si="60"/>
        <v>1434962649.6300001</v>
      </c>
      <c r="J1170" s="51">
        <v>-2</v>
      </c>
      <c r="K1170" s="53">
        <f t="shared" si="61"/>
        <v>1434962647.6300001</v>
      </c>
      <c r="L1170" s="34">
        <v>0</v>
      </c>
      <c r="M1170" s="63"/>
      <c r="O1170" s="35" t="str">
        <f>IF([1]totrevprm!O1171="","",[1]totrevprm!O1171)</f>
        <v/>
      </c>
      <c r="V1170" s="35"/>
      <c r="W1170" s="55"/>
      <c r="X1170" s="55"/>
      <c r="Y1170" s="55"/>
      <c r="Z1170" s="55"/>
    </row>
    <row r="1171" spans="1:26">
      <c r="A1171" s="47" t="s">
        <v>53</v>
      </c>
      <c r="B1171" s="48" t="s">
        <v>214</v>
      </c>
      <c r="C1171" s="49"/>
      <c r="D1171" s="50">
        <v>2006</v>
      </c>
      <c r="E1171" s="34">
        <v>476542909</v>
      </c>
      <c r="F1171" s="34">
        <v>453719971</v>
      </c>
      <c r="G1171" s="34">
        <v>699489440</v>
      </c>
      <c r="H1171" s="34">
        <v>0</v>
      </c>
      <c r="I1171" s="52">
        <f t="shared" si="60"/>
        <v>1629752320</v>
      </c>
      <c r="J1171" s="51">
        <v>-866033</v>
      </c>
      <c r="K1171" s="53">
        <f t="shared" si="61"/>
        <v>1628886287</v>
      </c>
      <c r="L1171" s="34">
        <v>0</v>
      </c>
      <c r="M1171" s="63"/>
      <c r="O1171" s="35" t="str">
        <f>IF([1]totrevprm!O1172="","",[1]totrevprm!O1172)</f>
        <v/>
      </c>
      <c r="V1171" s="35"/>
      <c r="W1171" s="55"/>
      <c r="X1171" s="55"/>
      <c r="Y1171" s="55"/>
      <c r="Z1171" s="55"/>
    </row>
    <row r="1172" spans="1:26">
      <c r="A1172" s="47" t="s">
        <v>53</v>
      </c>
      <c r="B1172" s="48" t="s">
        <v>214</v>
      </c>
      <c r="C1172" s="49"/>
      <c r="D1172" s="50">
        <v>2007</v>
      </c>
      <c r="E1172" s="34">
        <v>496065345</v>
      </c>
      <c r="F1172" s="34">
        <v>439507333</v>
      </c>
      <c r="G1172" s="34">
        <v>858165100</v>
      </c>
      <c r="H1172" s="34">
        <v>0</v>
      </c>
      <c r="I1172" s="52">
        <f t="shared" si="60"/>
        <v>1793737778</v>
      </c>
      <c r="J1172" s="51">
        <v>-2</v>
      </c>
      <c r="K1172" s="53">
        <f t="shared" si="61"/>
        <v>1793737776</v>
      </c>
      <c r="L1172" s="34">
        <v>0</v>
      </c>
      <c r="M1172" s="63"/>
      <c r="O1172" s="35" t="str">
        <f>IF([1]totrevprm!O1173="","",[1]totrevprm!O1173)</f>
        <v/>
      </c>
      <c r="V1172" s="35"/>
      <c r="W1172" s="55"/>
      <c r="X1172" s="55"/>
      <c r="Y1172" s="55"/>
      <c r="Z1172" s="55"/>
    </row>
    <row r="1173" spans="1:26">
      <c r="A1173" s="47" t="s">
        <v>53</v>
      </c>
      <c r="B1173" s="48" t="s">
        <v>214</v>
      </c>
      <c r="C1173" s="49"/>
      <c r="D1173" s="50">
        <v>2008</v>
      </c>
      <c r="E1173" s="34">
        <v>504550468</v>
      </c>
      <c r="F1173" s="34">
        <v>556534610</v>
      </c>
      <c r="G1173" s="34">
        <v>1295299338</v>
      </c>
      <c r="H1173" s="34">
        <v>0</v>
      </c>
      <c r="I1173" s="52">
        <f t="shared" si="60"/>
        <v>2356384416</v>
      </c>
      <c r="J1173" s="51">
        <v>-3</v>
      </c>
      <c r="K1173" s="53">
        <f t="shared" si="61"/>
        <v>2356384413</v>
      </c>
      <c r="L1173" s="34">
        <v>0</v>
      </c>
      <c r="M1173" s="63"/>
      <c r="O1173" s="35" t="str">
        <f>IF([1]totrevprm!O1174="","",[1]totrevprm!O1174)</f>
        <v/>
      </c>
      <c r="V1173" s="35"/>
      <c r="W1173" s="55"/>
      <c r="X1173" s="55"/>
      <c r="Y1173" s="55"/>
      <c r="Z1173" s="55"/>
    </row>
    <row r="1174" spans="1:26">
      <c r="A1174" s="47" t="s">
        <v>53</v>
      </c>
      <c r="B1174" s="48" t="s">
        <v>214</v>
      </c>
      <c r="C1174" s="49"/>
      <c r="D1174" s="50">
        <v>2009</v>
      </c>
      <c r="E1174" s="56">
        <v>578469695</v>
      </c>
      <c r="F1174" s="34">
        <v>581539791</v>
      </c>
      <c r="G1174" s="34">
        <v>1385110720</v>
      </c>
      <c r="H1174" s="34">
        <v>0</v>
      </c>
      <c r="I1174" s="52">
        <f t="shared" si="60"/>
        <v>2545120206</v>
      </c>
      <c r="J1174" s="51">
        <v>0</v>
      </c>
      <c r="K1174" s="53">
        <f t="shared" si="61"/>
        <v>2545120206</v>
      </c>
      <c r="L1174" s="34">
        <v>0</v>
      </c>
      <c r="M1174" s="63"/>
      <c r="O1174" s="35" t="str">
        <f>IF([1]totrevprm!O1175="","",[1]totrevprm!O1175)</f>
        <v/>
      </c>
      <c r="V1174" s="35"/>
      <c r="W1174" s="55"/>
      <c r="X1174" s="55"/>
      <c r="Y1174" s="55"/>
      <c r="Z1174" s="55"/>
    </row>
    <row r="1175" spans="1:26">
      <c r="A1175" s="47" t="s">
        <v>53</v>
      </c>
      <c r="B1175" s="48" t="s">
        <v>214</v>
      </c>
      <c r="C1175" s="49"/>
      <c r="D1175" s="50">
        <v>2010</v>
      </c>
      <c r="E1175" s="56">
        <v>598295452</v>
      </c>
      <c r="F1175" s="34">
        <v>500597871</v>
      </c>
      <c r="G1175" s="34">
        <v>1327280737</v>
      </c>
      <c r="H1175" s="34">
        <v>0</v>
      </c>
      <c r="I1175" s="52">
        <f t="shared" si="60"/>
        <v>2426174060</v>
      </c>
      <c r="J1175" s="51">
        <v>-55067</v>
      </c>
      <c r="K1175" s="53">
        <f t="shared" si="61"/>
        <v>2426118993</v>
      </c>
      <c r="L1175" s="34">
        <v>0</v>
      </c>
      <c r="M1175" s="63"/>
      <c r="O1175" s="35" t="str">
        <f>IF([1]totrevprm!O1176="","",[1]totrevprm!O1176)</f>
        <v/>
      </c>
      <c r="V1175" s="35"/>
      <c r="W1175" s="55"/>
      <c r="X1175" s="55"/>
      <c r="Y1175" s="55"/>
      <c r="Z1175" s="55"/>
    </row>
    <row r="1176" spans="1:26">
      <c r="A1176" s="47" t="s">
        <v>53</v>
      </c>
      <c r="B1176" s="48" t="s">
        <v>214</v>
      </c>
      <c r="C1176" s="49"/>
      <c r="D1176" s="50">
        <v>2011</v>
      </c>
      <c r="E1176" s="56">
        <v>608966980</v>
      </c>
      <c r="F1176" s="34">
        <v>519299365</v>
      </c>
      <c r="G1176" s="34">
        <v>1469603606.9200001</v>
      </c>
      <c r="H1176" s="34">
        <v>0</v>
      </c>
      <c r="I1176" s="52">
        <f t="shared" si="60"/>
        <v>2597869951.9200001</v>
      </c>
      <c r="J1176" s="51">
        <v>-128673</v>
      </c>
      <c r="K1176" s="53">
        <f t="shared" si="61"/>
        <v>2597741278.9200001</v>
      </c>
      <c r="L1176" s="34">
        <v>0</v>
      </c>
      <c r="M1176" s="63"/>
      <c r="O1176" s="35" t="str">
        <f>IF([1]totrevprm!O1177="","",[1]totrevprm!O1177)</f>
        <v/>
      </c>
      <c r="V1176" s="35"/>
      <c r="W1176" s="55"/>
      <c r="X1176" s="55"/>
      <c r="Y1176" s="55"/>
      <c r="Z1176" s="55"/>
    </row>
    <row r="1177" spans="1:26">
      <c r="A1177" s="47" t="s">
        <v>53</v>
      </c>
      <c r="B1177" s="48" t="s">
        <v>214</v>
      </c>
      <c r="C1177" s="49"/>
      <c r="D1177" s="50">
        <v>2012</v>
      </c>
      <c r="E1177" s="56">
        <v>638070785</v>
      </c>
      <c r="F1177" s="34">
        <v>590553977</v>
      </c>
      <c r="G1177" s="34">
        <v>1505448760</v>
      </c>
      <c r="H1177" s="34">
        <v>24715538</v>
      </c>
      <c r="I1177" s="52">
        <f t="shared" si="60"/>
        <v>2758789060</v>
      </c>
      <c r="J1177" s="51">
        <v>0</v>
      </c>
      <c r="K1177" s="53">
        <f t="shared" si="61"/>
        <v>2758789060</v>
      </c>
      <c r="L1177" s="34">
        <v>1860970</v>
      </c>
      <c r="M1177" s="63" t="s">
        <v>129</v>
      </c>
      <c r="N1177" t="s">
        <v>101</v>
      </c>
      <c r="O1177" s="35" t="str">
        <f>IF([1]totrevprm!O1178="","",[1]totrevprm!O1178)</f>
        <v/>
      </c>
      <c r="R1177" s="61"/>
      <c r="S1177" s="63"/>
      <c r="T1177" s="63"/>
      <c r="V1177" s="35"/>
      <c r="W1177" s="55"/>
      <c r="X1177" s="55"/>
      <c r="Y1177" s="55"/>
      <c r="Z1177" s="55"/>
    </row>
    <row r="1178" spans="1:26">
      <c r="A1178" s="47" t="s">
        <v>53</v>
      </c>
      <c r="B1178" s="48" t="s">
        <v>214</v>
      </c>
      <c r="C1178" s="49"/>
      <c r="D1178" s="50">
        <v>2013</v>
      </c>
      <c r="E1178" s="56">
        <v>655677042</v>
      </c>
      <c r="F1178" s="34">
        <v>593082126</v>
      </c>
      <c r="G1178" s="34">
        <v>1369852557</v>
      </c>
      <c r="H1178" s="34">
        <v>33023776</v>
      </c>
      <c r="I1178" s="52">
        <f t="shared" si="60"/>
        <v>2651635501</v>
      </c>
      <c r="J1178" s="51">
        <v>0</v>
      </c>
      <c r="K1178" s="53">
        <f t="shared" si="61"/>
        <v>2651635501</v>
      </c>
      <c r="L1178" s="34">
        <v>1277965</v>
      </c>
      <c r="M1178" s="63" t="s">
        <v>129</v>
      </c>
      <c r="N1178" t="s">
        <v>101</v>
      </c>
      <c r="O1178" s="35" t="str">
        <f>IF([1]totrevprm!O1179="","",[1]totrevprm!O1179)</f>
        <v/>
      </c>
      <c r="R1178" s="61"/>
      <c r="S1178" s="63"/>
      <c r="T1178" s="63"/>
      <c r="V1178" s="35"/>
      <c r="W1178" s="55"/>
      <c r="X1178" s="55"/>
      <c r="Y1178" s="55"/>
      <c r="Z1178" s="55"/>
    </row>
    <row r="1179" spans="1:26">
      <c r="A1179" s="47" t="s">
        <v>53</v>
      </c>
      <c r="B1179" s="48" t="s">
        <v>214</v>
      </c>
      <c r="C1179" s="49"/>
      <c r="D1179" s="50">
        <v>2014</v>
      </c>
      <c r="E1179" s="34">
        <v>645822640</v>
      </c>
      <c r="F1179" s="34">
        <v>690778862</v>
      </c>
      <c r="G1179" s="34">
        <v>1686194410</v>
      </c>
      <c r="H1179" s="34">
        <v>32508659</v>
      </c>
      <c r="I1179" s="52">
        <f t="shared" si="60"/>
        <v>3055304571</v>
      </c>
      <c r="J1179" s="51">
        <v>0</v>
      </c>
      <c r="K1179" s="53">
        <f t="shared" si="61"/>
        <v>3055304571</v>
      </c>
      <c r="L1179" s="34">
        <v>26363846</v>
      </c>
      <c r="M1179" s="63" t="s">
        <v>129</v>
      </c>
      <c r="N1179" t="s">
        <v>101</v>
      </c>
      <c r="O1179" s="35" t="str">
        <f>IF([1]totrevprm!O1180="","",[1]totrevprm!O1180)</f>
        <v/>
      </c>
      <c r="R1179" s="61"/>
      <c r="S1179" s="63"/>
      <c r="T1179" s="63"/>
      <c r="V1179" s="35"/>
      <c r="W1179" s="55"/>
      <c r="X1179" s="55"/>
      <c r="Y1179" s="55"/>
      <c r="Z1179" s="55"/>
    </row>
    <row r="1180" spans="1:26">
      <c r="A1180" s="47" t="s">
        <v>53</v>
      </c>
      <c r="B1180" s="48" t="s">
        <v>214</v>
      </c>
      <c r="C1180" s="49"/>
      <c r="D1180" s="50">
        <v>2015</v>
      </c>
      <c r="E1180" s="34">
        <v>656402675</v>
      </c>
      <c r="F1180" s="34">
        <v>701163890</v>
      </c>
      <c r="G1180" s="34">
        <v>1858055338</v>
      </c>
      <c r="H1180" s="34">
        <v>18771174</v>
      </c>
      <c r="I1180" s="52">
        <f t="shared" si="60"/>
        <v>3234393077</v>
      </c>
      <c r="J1180" s="51">
        <v>0</v>
      </c>
      <c r="K1180" s="53">
        <f t="shared" si="61"/>
        <v>3234393077</v>
      </c>
      <c r="L1180" s="34">
        <v>12544821</v>
      </c>
      <c r="M1180" s="63" t="s">
        <v>129</v>
      </c>
      <c r="N1180" t="s">
        <v>101</v>
      </c>
      <c r="O1180" s="35" t="str">
        <f>IF([1]totrevprm!O1181="","",[1]totrevprm!O1181)</f>
        <v/>
      </c>
      <c r="P1180" s="32">
        <v>91449685.681381881</v>
      </c>
      <c r="Q1180" s="32">
        <v>48677111.240000002</v>
      </c>
      <c r="R1180" s="61"/>
      <c r="S1180" s="63"/>
      <c r="T1180" s="63"/>
      <c r="V1180" s="35"/>
      <c r="W1180" s="55"/>
      <c r="X1180" s="55"/>
      <c r="Y1180" s="55"/>
      <c r="Z1180" s="55"/>
    </row>
    <row r="1181" spans="1:26">
      <c r="A1181" s="47" t="s">
        <v>53</v>
      </c>
      <c r="B1181" s="48" t="s">
        <v>214</v>
      </c>
      <c r="C1181" s="49"/>
      <c r="D1181" s="50">
        <v>2016</v>
      </c>
      <c r="E1181" s="34">
        <v>708441165</v>
      </c>
      <c r="F1181" s="34">
        <v>793513382</v>
      </c>
      <c r="G1181" s="34">
        <v>892718175</v>
      </c>
      <c r="H1181" s="34">
        <v>24593014</v>
      </c>
      <c r="I1181" s="52">
        <f t="shared" si="60"/>
        <v>2419265736</v>
      </c>
      <c r="J1181" s="51">
        <v>0</v>
      </c>
      <c r="K1181" s="53">
        <f t="shared" si="61"/>
        <v>2419265736</v>
      </c>
      <c r="L1181" s="34">
        <v>8242847</v>
      </c>
      <c r="M1181" s="63" t="s">
        <v>129</v>
      </c>
      <c r="N1181" t="s">
        <v>101</v>
      </c>
      <c r="O1181" s="35" t="str">
        <f>IF([1]totrevprm!O1182="","",[1]totrevprm!O1182)</f>
        <v/>
      </c>
      <c r="P1181" s="32">
        <v>93912217.212966532</v>
      </c>
      <c r="Q1181" s="32">
        <v>49027656.033909775</v>
      </c>
      <c r="R1181" s="61"/>
      <c r="S1181" s="63"/>
      <c r="T1181" s="63"/>
      <c r="V1181" s="35"/>
      <c r="W1181" s="55"/>
      <c r="X1181" s="55"/>
      <c r="Y1181" s="55"/>
      <c r="Z1181" s="55"/>
    </row>
    <row r="1182" spans="1:26">
      <c r="A1182" s="47" t="s">
        <v>53</v>
      </c>
      <c r="B1182" s="48" t="s">
        <v>214</v>
      </c>
      <c r="C1182" s="49"/>
      <c r="D1182" s="50">
        <v>2017</v>
      </c>
      <c r="E1182" s="34">
        <v>713796158</v>
      </c>
      <c r="F1182" s="34">
        <v>738550467</v>
      </c>
      <c r="G1182" s="34">
        <v>933882300</v>
      </c>
      <c r="H1182" s="34">
        <v>25973661</v>
      </c>
      <c r="I1182" s="52">
        <f t="shared" si="60"/>
        <v>2412202586</v>
      </c>
      <c r="J1182" s="51">
        <v>0</v>
      </c>
      <c r="K1182" s="53">
        <f t="shared" si="61"/>
        <v>2412202586</v>
      </c>
      <c r="L1182" s="57">
        <v>5062155</v>
      </c>
      <c r="M1182" s="63" t="s">
        <v>129</v>
      </c>
      <c r="N1182" t="s">
        <v>101</v>
      </c>
      <c r="O1182" s="35" t="str">
        <f>IF([1]totrevprm!O1183="","",[1]totrevprm!O1183)</f>
        <v/>
      </c>
      <c r="P1182" s="32">
        <v>98869969.586618572</v>
      </c>
      <c r="Q1182" s="32">
        <v>47865842.510787405</v>
      </c>
      <c r="R1182" s="61"/>
      <c r="S1182" s="63"/>
      <c r="T1182" s="63"/>
      <c r="V1182" s="35"/>
      <c r="W1182" s="55"/>
      <c r="X1182" s="55"/>
      <c r="Y1182" s="55"/>
      <c r="Z1182" s="55"/>
    </row>
    <row r="1183" spans="1:26">
      <c r="A1183" s="47" t="s">
        <v>53</v>
      </c>
      <c r="B1183" s="48" t="s">
        <v>214</v>
      </c>
      <c r="C1183" s="49"/>
      <c r="D1183" s="50">
        <v>2018</v>
      </c>
      <c r="E1183" s="34">
        <v>697636445</v>
      </c>
      <c r="F1183" s="34">
        <v>908266078</v>
      </c>
      <c r="G1183" s="34">
        <v>1056109714.98</v>
      </c>
      <c r="H1183" s="34">
        <v>21076379</v>
      </c>
      <c r="I1183" s="52">
        <f t="shared" si="60"/>
        <v>2683088616.98</v>
      </c>
      <c r="J1183" s="51">
        <v>0</v>
      </c>
      <c r="K1183" s="53">
        <f t="shared" ref="K1183" si="62">SUM(I1183:J1183)</f>
        <v>2683088616.98</v>
      </c>
      <c r="L1183" s="57">
        <v>3853744</v>
      </c>
      <c r="M1183" s="63" t="s">
        <v>129</v>
      </c>
      <c r="N1183" t="s">
        <v>101</v>
      </c>
      <c r="O1183" s="35" t="str">
        <f>IF([1]totrevprm!O1184="","",[1]totrevprm!O1184)</f>
        <v/>
      </c>
      <c r="P1183" s="32">
        <v>94288631.901391119</v>
      </c>
      <c r="Q1183" s="32">
        <v>48006847.266298875</v>
      </c>
      <c r="R1183" s="61"/>
      <c r="S1183" s="63"/>
      <c r="T1183" s="63"/>
      <c r="V1183" s="35"/>
      <c r="W1183" s="55"/>
      <c r="X1183" s="55"/>
      <c r="Y1183" s="55"/>
      <c r="Z1183" s="55"/>
    </row>
    <row r="1184" spans="1:26">
      <c r="A1184" s="47" t="s">
        <v>53</v>
      </c>
      <c r="B1184" s="48" t="s">
        <v>214</v>
      </c>
      <c r="C1184" s="49"/>
      <c r="D1184" s="50">
        <v>2019</v>
      </c>
      <c r="E1184" s="34">
        <v>700362508</v>
      </c>
      <c r="F1184" s="34">
        <v>944160783</v>
      </c>
      <c r="G1184" s="34">
        <v>975431583</v>
      </c>
      <c r="H1184" s="34">
        <v>29616613</v>
      </c>
      <c r="I1184" s="52">
        <f t="shared" ref="I1184:I1247" si="63">SUM(E1184:H1184)</f>
        <v>2649571487</v>
      </c>
      <c r="J1184" s="51">
        <v>0</v>
      </c>
      <c r="K1184" s="53">
        <f t="shared" ref="K1184:K1188" si="64">SUM(I1184:J1184)</f>
        <v>2649571487</v>
      </c>
      <c r="L1184" s="57">
        <v>7609220</v>
      </c>
      <c r="M1184" s="63" t="s">
        <v>129</v>
      </c>
      <c r="N1184" t="s">
        <v>101</v>
      </c>
      <c r="O1184" s="35" t="str">
        <f>IF([1]totrevprm!O1185="","",[1]totrevprm!O1185)</f>
        <v/>
      </c>
      <c r="P1184" s="32">
        <v>99103011.222352087</v>
      </c>
      <c r="Q1184" s="32">
        <v>47911586.450000003</v>
      </c>
      <c r="R1184" s="61"/>
      <c r="S1184" s="63"/>
      <c r="T1184" s="63"/>
      <c r="V1184" s="35"/>
      <c r="W1184" s="55"/>
      <c r="X1184" s="55"/>
      <c r="Y1184" s="55"/>
      <c r="Z1184" s="55"/>
    </row>
    <row r="1185" spans="1:26">
      <c r="A1185" s="47" t="s">
        <v>53</v>
      </c>
      <c r="B1185" s="48" t="s">
        <v>214</v>
      </c>
      <c r="C1185" s="49"/>
      <c r="D1185" s="50">
        <v>2020</v>
      </c>
      <c r="E1185" s="34">
        <v>726987826</v>
      </c>
      <c r="F1185" s="34">
        <v>1031892193</v>
      </c>
      <c r="G1185" s="34">
        <v>975507551</v>
      </c>
      <c r="H1185" s="34">
        <v>27479861</v>
      </c>
      <c r="I1185" s="52">
        <f t="shared" si="63"/>
        <v>2761867431</v>
      </c>
      <c r="J1185" s="51">
        <v>0</v>
      </c>
      <c r="K1185" s="53">
        <f t="shared" si="64"/>
        <v>2761867431</v>
      </c>
      <c r="L1185" s="57">
        <v>8436940</v>
      </c>
      <c r="M1185" s="63" t="s">
        <v>129</v>
      </c>
      <c r="N1185" t="s">
        <v>101</v>
      </c>
      <c r="O1185" s="35" t="str">
        <f>IF([1]totrevprm!O1186="","",[1]totrevprm!O1186)</f>
        <v/>
      </c>
      <c r="P1185" s="32">
        <v>101096717</v>
      </c>
      <c r="Q1185" s="32">
        <v>46881942</v>
      </c>
      <c r="R1185" s="61"/>
      <c r="S1185" s="63"/>
      <c r="T1185" s="63"/>
      <c r="V1185" s="35"/>
      <c r="W1185" s="55"/>
      <c r="X1185" s="55"/>
      <c r="Y1185" s="55"/>
      <c r="Z1185" s="55"/>
    </row>
    <row r="1186" spans="1:26">
      <c r="A1186" s="47" t="s">
        <v>53</v>
      </c>
      <c r="B1186" s="48" t="s">
        <v>214</v>
      </c>
      <c r="C1186" s="49"/>
      <c r="D1186" s="50">
        <v>2021</v>
      </c>
      <c r="E1186" s="34">
        <v>745581597</v>
      </c>
      <c r="F1186" s="34">
        <v>977458417</v>
      </c>
      <c r="G1186" s="34">
        <v>961170903</v>
      </c>
      <c r="H1186" s="34">
        <v>15332378</v>
      </c>
      <c r="I1186" s="52">
        <f t="shared" si="63"/>
        <v>2699543295</v>
      </c>
      <c r="J1186" s="51">
        <v>0</v>
      </c>
      <c r="K1186" s="53">
        <f t="shared" si="64"/>
        <v>2699543295</v>
      </c>
      <c r="L1186" s="34">
        <v>0</v>
      </c>
      <c r="M1186" s="63"/>
      <c r="N1186" t="s">
        <v>101</v>
      </c>
      <c r="O1186" s="35"/>
      <c r="P1186" s="32">
        <v>93883840.069999993</v>
      </c>
      <c r="Q1186" s="32">
        <v>49475592</v>
      </c>
      <c r="R1186" s="61"/>
      <c r="S1186" s="63"/>
      <c r="T1186" s="63"/>
      <c r="V1186" s="35"/>
      <c r="W1186" s="55"/>
      <c r="X1186" s="55"/>
      <c r="Y1186" s="55"/>
      <c r="Z1186" s="55"/>
    </row>
    <row r="1187" spans="1:26">
      <c r="A1187" s="47" t="s">
        <v>53</v>
      </c>
      <c r="B1187" s="48" t="s">
        <v>214</v>
      </c>
      <c r="C1187" s="49"/>
      <c r="D1187" s="50">
        <v>2022</v>
      </c>
      <c r="E1187" s="34">
        <v>782216686</v>
      </c>
      <c r="F1187" s="34">
        <v>1159892613</v>
      </c>
      <c r="G1187" s="34">
        <v>1021110861</v>
      </c>
      <c r="H1187" s="34">
        <v>26369656</v>
      </c>
      <c r="I1187" s="52">
        <f t="shared" si="63"/>
        <v>2989589816</v>
      </c>
      <c r="J1187" s="51">
        <v>0</v>
      </c>
      <c r="K1187" s="53">
        <f t="shared" si="64"/>
        <v>2989589816</v>
      </c>
      <c r="L1187" s="34">
        <v>0</v>
      </c>
      <c r="M1187" s="63"/>
      <c r="O1187" s="35" t="str">
        <f>IF([1]totrevprm!O1190="","",[1]totrevprm!O1190)</f>
        <v/>
      </c>
      <c r="P1187" s="57">
        <v>123930014</v>
      </c>
      <c r="Q1187" s="57">
        <v>49839007</v>
      </c>
    </row>
    <row r="1188" spans="1:26">
      <c r="A1188" s="47" t="s">
        <v>53</v>
      </c>
      <c r="B1188" s="48" t="s">
        <v>214</v>
      </c>
      <c r="C1188" s="49"/>
      <c r="D1188" s="50">
        <v>2023</v>
      </c>
      <c r="E1188" s="34">
        <v>798170430</v>
      </c>
      <c r="F1188" s="34">
        <v>1341957924.1156001</v>
      </c>
      <c r="G1188" s="34">
        <v>1090223506.21</v>
      </c>
      <c r="H1188" s="34">
        <v>16962584</v>
      </c>
      <c r="I1188" s="52">
        <f t="shared" si="63"/>
        <v>3247314444.3256001</v>
      </c>
      <c r="K1188" s="53">
        <f t="shared" si="64"/>
        <v>3247314444.3256001</v>
      </c>
      <c r="L1188" s="34">
        <v>0</v>
      </c>
      <c r="M1188" s="63"/>
      <c r="O1188" s="35"/>
      <c r="P1188" s="57">
        <v>109980219.16</v>
      </c>
      <c r="Q1188" s="57">
        <v>50490563</v>
      </c>
    </row>
    <row r="1189" spans="1:26">
      <c r="A1189" s="47"/>
      <c r="B1189" s="49"/>
      <c r="C1189" s="49"/>
      <c r="E1189" s="51"/>
      <c r="F1189" s="51"/>
      <c r="G1189" s="51"/>
      <c r="H1189" s="51"/>
      <c r="I1189" s="52"/>
      <c r="K1189" s="59"/>
      <c r="L1189" s="34"/>
      <c r="M1189" s="63"/>
      <c r="O1189" s="35"/>
    </row>
    <row r="1190" spans="1:26">
      <c r="A1190" s="47" t="s">
        <v>54</v>
      </c>
      <c r="B1190" s="48" t="s">
        <v>215</v>
      </c>
      <c r="C1190" s="49" t="s">
        <v>216</v>
      </c>
      <c r="D1190" s="50">
        <v>1988</v>
      </c>
      <c r="E1190" s="51">
        <v>4446025393</v>
      </c>
      <c r="F1190" s="51">
        <v>4568377805</v>
      </c>
      <c r="G1190" s="51">
        <v>4742304311</v>
      </c>
      <c r="H1190" s="51">
        <v>1632565849</v>
      </c>
      <c r="I1190" s="52">
        <f t="shared" si="63"/>
        <v>15389273358</v>
      </c>
      <c r="J1190" s="51">
        <v>0</v>
      </c>
      <c r="K1190" s="53">
        <f>SUM(I1190:J1190)</f>
        <v>15389273358</v>
      </c>
      <c r="L1190" s="34">
        <v>0</v>
      </c>
      <c r="M1190" s="63"/>
      <c r="O1190" s="35" t="str">
        <f>IF([1]totrevprm!O1191="","",[1]totrevprm!O1191)</f>
        <v/>
      </c>
    </row>
    <row r="1191" spans="1:26">
      <c r="A1191" s="47" t="s">
        <v>54</v>
      </c>
      <c r="B1191" s="48" t="s">
        <v>215</v>
      </c>
      <c r="C1191" s="49" t="s">
        <v>217</v>
      </c>
      <c r="D1191" s="50">
        <v>1989</v>
      </c>
      <c r="E1191" s="51">
        <v>4509186013</v>
      </c>
      <c r="F1191" s="51">
        <v>4812919847</v>
      </c>
      <c r="G1191" s="51">
        <v>5149446770</v>
      </c>
      <c r="H1191" s="51">
        <v>1639511338</v>
      </c>
      <c r="I1191" s="52">
        <f t="shared" si="63"/>
        <v>16111063968</v>
      </c>
      <c r="J1191" s="51">
        <v>0</v>
      </c>
      <c r="K1191" s="53">
        <f t="shared" ref="K1191:K1225" si="65">SUM(I1191:J1191)</f>
        <v>16111063968</v>
      </c>
      <c r="L1191" s="34">
        <v>0</v>
      </c>
      <c r="M1191" s="63"/>
      <c r="O1191" s="35" t="str">
        <f>IF([1]totrevprm!O1192="","",[1]totrevprm!O1192)</f>
        <v/>
      </c>
    </row>
    <row r="1192" spans="1:26">
      <c r="A1192" s="47" t="s">
        <v>54</v>
      </c>
      <c r="B1192" s="48" t="s">
        <v>215</v>
      </c>
      <c r="C1192" s="49" t="s">
        <v>218</v>
      </c>
      <c r="D1192" s="50">
        <v>1990</v>
      </c>
      <c r="E1192" s="51">
        <v>4765779478</v>
      </c>
      <c r="F1192" s="51">
        <v>5726596587.96</v>
      </c>
      <c r="G1192" s="51">
        <v>5267075151</v>
      </c>
      <c r="H1192" s="51">
        <v>1388082664</v>
      </c>
      <c r="I1192" s="52">
        <f t="shared" si="63"/>
        <v>17147533880.959999</v>
      </c>
      <c r="J1192" s="51">
        <v>0</v>
      </c>
      <c r="K1192" s="53">
        <f t="shared" si="65"/>
        <v>17147533880.959999</v>
      </c>
      <c r="L1192" s="34">
        <v>0</v>
      </c>
      <c r="M1192" s="63"/>
      <c r="O1192" s="35" t="str">
        <f>IF([1]totrevprm!O1193="","",[1]totrevprm!O1193)</f>
        <v/>
      </c>
    </row>
    <row r="1193" spans="1:26">
      <c r="A1193" s="47" t="s">
        <v>54</v>
      </c>
      <c r="B1193" s="48" t="s">
        <v>215</v>
      </c>
      <c r="C1193" s="49" t="s">
        <v>210</v>
      </c>
      <c r="D1193" s="50">
        <v>1991</v>
      </c>
      <c r="E1193" s="51">
        <v>5073975953</v>
      </c>
      <c r="F1193" s="51">
        <v>5829948814</v>
      </c>
      <c r="G1193" s="51">
        <v>5573432664</v>
      </c>
      <c r="H1193" s="51">
        <v>1313616365</v>
      </c>
      <c r="I1193" s="52">
        <f t="shared" si="63"/>
        <v>17790973796</v>
      </c>
      <c r="J1193" s="51">
        <v>0</v>
      </c>
      <c r="K1193" s="53">
        <f t="shared" si="65"/>
        <v>17790973796</v>
      </c>
      <c r="L1193" s="34">
        <v>0</v>
      </c>
      <c r="M1193" s="63"/>
      <c r="O1193" s="35" t="str">
        <f>IF([1]totrevprm!O1194="","",[1]totrevprm!O1194)</f>
        <v/>
      </c>
    </row>
    <row r="1194" spans="1:26">
      <c r="A1194" s="47" t="s">
        <v>54</v>
      </c>
      <c r="B1194" s="48" t="s">
        <v>215</v>
      </c>
      <c r="C1194" s="49" t="s">
        <v>219</v>
      </c>
      <c r="D1194" s="50">
        <v>1992</v>
      </c>
      <c r="E1194" s="51">
        <v>5423692378</v>
      </c>
      <c r="F1194" s="51">
        <v>6077931582.5600004</v>
      </c>
      <c r="G1194" s="51">
        <v>5692188109</v>
      </c>
      <c r="H1194" s="51">
        <v>749635505</v>
      </c>
      <c r="I1194" s="52">
        <f t="shared" si="63"/>
        <v>17943447574.560001</v>
      </c>
      <c r="J1194" s="51">
        <v>0</v>
      </c>
      <c r="K1194" s="53">
        <f t="shared" si="65"/>
        <v>17943447574.560001</v>
      </c>
      <c r="L1194" s="34">
        <v>0</v>
      </c>
      <c r="M1194" s="63"/>
      <c r="O1194" s="35" t="str">
        <f>IF([1]totrevprm!O1195="","",[1]totrevprm!O1195)</f>
        <v/>
      </c>
    </row>
    <row r="1195" spans="1:26">
      <c r="A1195" s="47" t="s">
        <v>54</v>
      </c>
      <c r="B1195" s="48" t="s">
        <v>215</v>
      </c>
      <c r="C1195" s="49" t="s">
        <v>125</v>
      </c>
      <c r="D1195" s="50">
        <v>1993</v>
      </c>
      <c r="E1195" s="51">
        <v>5564000618</v>
      </c>
      <c r="F1195" s="51">
        <v>4539803629</v>
      </c>
      <c r="G1195" s="51">
        <v>5895008131</v>
      </c>
      <c r="H1195" s="51">
        <v>741223678</v>
      </c>
      <c r="I1195" s="52">
        <f t="shared" si="63"/>
        <v>16740036056</v>
      </c>
      <c r="J1195" s="51">
        <v>0</v>
      </c>
      <c r="K1195" s="53">
        <f t="shared" si="65"/>
        <v>16740036056</v>
      </c>
      <c r="L1195" s="34">
        <v>0</v>
      </c>
      <c r="M1195" s="63"/>
      <c r="O1195" s="35" t="str">
        <f>IF([1]totrevprm!O1196="","",[1]totrevprm!O1196)</f>
        <v/>
      </c>
    </row>
    <row r="1196" spans="1:26">
      <c r="A1196" s="47" t="s">
        <v>54</v>
      </c>
      <c r="B1196" s="48" t="s">
        <v>215</v>
      </c>
      <c r="C1196" s="49" t="s">
        <v>125</v>
      </c>
      <c r="D1196" s="50">
        <v>1994</v>
      </c>
      <c r="E1196" s="51">
        <v>5682942116</v>
      </c>
      <c r="F1196" s="51">
        <v>5925954151</v>
      </c>
      <c r="G1196" s="51">
        <v>5687164985</v>
      </c>
      <c r="H1196" s="51">
        <v>-20828161</v>
      </c>
      <c r="I1196" s="52">
        <f t="shared" si="63"/>
        <v>17275233091</v>
      </c>
      <c r="J1196" s="51">
        <v>0</v>
      </c>
      <c r="K1196" s="53">
        <f t="shared" si="65"/>
        <v>17275233091</v>
      </c>
      <c r="L1196" s="34">
        <v>0</v>
      </c>
      <c r="M1196" s="63"/>
      <c r="O1196" s="35" t="str">
        <f>IF([1]totrevprm!O1197="","",[1]totrevprm!O1197)</f>
        <v/>
      </c>
    </row>
    <row r="1197" spans="1:26">
      <c r="A1197" s="47" t="s">
        <v>54</v>
      </c>
      <c r="B1197" s="48" t="s">
        <v>215</v>
      </c>
      <c r="C1197" s="49" t="s">
        <v>125</v>
      </c>
      <c r="D1197" s="50">
        <v>1995</v>
      </c>
      <c r="E1197" s="51">
        <v>6540894447</v>
      </c>
      <c r="F1197" s="51">
        <v>6077855541</v>
      </c>
      <c r="G1197" s="51">
        <v>5463297233</v>
      </c>
      <c r="H1197" s="51">
        <v>711370555</v>
      </c>
      <c r="I1197" s="52">
        <f t="shared" si="63"/>
        <v>18793417776</v>
      </c>
      <c r="J1197" s="51">
        <v>0</v>
      </c>
      <c r="K1197" s="53">
        <f t="shared" si="65"/>
        <v>18793417776</v>
      </c>
      <c r="L1197" s="34">
        <v>0</v>
      </c>
      <c r="M1197" s="63"/>
      <c r="O1197" s="35" t="str">
        <f>IF([1]totrevprm!O1198="","",[1]totrevprm!O1198)</f>
        <v/>
      </c>
    </row>
    <row r="1198" spans="1:26">
      <c r="A1198" s="47" t="s">
        <v>54</v>
      </c>
      <c r="B1198" s="48" t="s">
        <v>215</v>
      </c>
      <c r="C1198" s="49" t="s">
        <v>125</v>
      </c>
      <c r="D1198" s="50">
        <v>1996</v>
      </c>
      <c r="E1198" s="51">
        <v>5865473390</v>
      </c>
      <c r="F1198" s="51">
        <v>4961870011</v>
      </c>
      <c r="G1198" s="51">
        <v>5378899201</v>
      </c>
      <c r="H1198" s="51">
        <v>505529008</v>
      </c>
      <c r="I1198" s="52">
        <f t="shared" si="63"/>
        <v>16711771610</v>
      </c>
      <c r="J1198" s="51">
        <v>0</v>
      </c>
      <c r="K1198" s="53">
        <f t="shared" si="65"/>
        <v>16711771610</v>
      </c>
      <c r="L1198" s="34">
        <v>0</v>
      </c>
      <c r="M1198" s="63"/>
      <c r="O1198" s="35" t="str">
        <f>IF([1]totrevprm!O1199="","",[1]totrevprm!O1199)</f>
        <v/>
      </c>
    </row>
    <row r="1199" spans="1:26">
      <c r="A1199" s="47" t="s">
        <v>54</v>
      </c>
      <c r="B1199" s="48" t="s">
        <v>215</v>
      </c>
      <c r="C1199" s="49" t="s">
        <v>125</v>
      </c>
      <c r="D1199" s="50">
        <v>1997</v>
      </c>
      <c r="E1199" s="51">
        <v>6237127269</v>
      </c>
      <c r="F1199" s="51">
        <v>5624309462</v>
      </c>
      <c r="G1199" s="51">
        <v>5951408523</v>
      </c>
      <c r="H1199" s="51">
        <v>456203706</v>
      </c>
      <c r="I1199" s="52">
        <f t="shared" si="63"/>
        <v>18269048960</v>
      </c>
      <c r="J1199" s="51">
        <v>0</v>
      </c>
      <c r="K1199" s="53">
        <f t="shared" si="65"/>
        <v>18269048960</v>
      </c>
      <c r="L1199" s="34">
        <v>0</v>
      </c>
      <c r="M1199" s="63"/>
      <c r="O1199" s="35" t="str">
        <f>IF([1]totrevprm!O1200="","",[1]totrevprm!O1200)</f>
        <v/>
      </c>
    </row>
    <row r="1200" spans="1:26">
      <c r="A1200" s="47" t="s">
        <v>54</v>
      </c>
      <c r="B1200" s="48" t="s">
        <v>215</v>
      </c>
      <c r="C1200" s="49" t="s">
        <v>125</v>
      </c>
      <c r="D1200" s="50">
        <v>1998</v>
      </c>
      <c r="E1200" s="51">
        <v>6671375041</v>
      </c>
      <c r="F1200" s="51">
        <v>4921252456</v>
      </c>
      <c r="G1200" s="51">
        <v>5865800022</v>
      </c>
      <c r="H1200" s="51">
        <v>878698579</v>
      </c>
      <c r="I1200" s="52">
        <f t="shared" si="63"/>
        <v>18337126098</v>
      </c>
      <c r="J1200" s="51">
        <v>0</v>
      </c>
      <c r="K1200" s="53">
        <f t="shared" si="65"/>
        <v>18337126098</v>
      </c>
      <c r="L1200" s="34">
        <v>0</v>
      </c>
      <c r="M1200" s="63"/>
      <c r="O1200" s="35" t="str">
        <f>IF([1]totrevprm!O1201="","",[1]totrevprm!O1201)</f>
        <v/>
      </c>
    </row>
    <row r="1201" spans="1:26">
      <c r="A1201" s="47" t="s">
        <v>54</v>
      </c>
      <c r="B1201" s="48" t="s">
        <v>215</v>
      </c>
      <c r="C1201" s="49" t="s">
        <v>125</v>
      </c>
      <c r="D1201" s="50">
        <v>1999</v>
      </c>
      <c r="E1201" s="51">
        <v>6274814732</v>
      </c>
      <c r="F1201" s="51">
        <v>5878277911</v>
      </c>
      <c r="G1201" s="51">
        <v>6370923275</v>
      </c>
      <c r="H1201" s="51">
        <v>663704996</v>
      </c>
      <c r="I1201" s="52">
        <f t="shared" si="63"/>
        <v>19187720914</v>
      </c>
      <c r="J1201" s="51">
        <v>0</v>
      </c>
      <c r="K1201" s="53">
        <f t="shared" si="65"/>
        <v>19187720914</v>
      </c>
      <c r="L1201" s="34">
        <v>0</v>
      </c>
      <c r="M1201" s="63"/>
      <c r="O1201" s="35" t="str">
        <f>IF([1]totrevprm!O1202="","",[1]totrevprm!O1202)</f>
        <v/>
      </c>
    </row>
    <row r="1202" spans="1:26">
      <c r="A1202" s="47" t="s">
        <v>54</v>
      </c>
      <c r="B1202" s="48" t="s">
        <v>215</v>
      </c>
      <c r="C1202" s="49" t="s">
        <v>125</v>
      </c>
      <c r="D1202" s="50">
        <v>2000</v>
      </c>
      <c r="E1202" s="51">
        <v>6349579179</v>
      </c>
      <c r="F1202" s="51">
        <v>7613325320</v>
      </c>
      <c r="G1202" s="51">
        <v>7206223650</v>
      </c>
      <c r="H1202" s="51">
        <v>680144164</v>
      </c>
      <c r="I1202" s="52">
        <f t="shared" si="63"/>
        <v>21849272313</v>
      </c>
      <c r="J1202" s="51">
        <v>0</v>
      </c>
      <c r="K1202" s="53">
        <f t="shared" si="65"/>
        <v>21849272313</v>
      </c>
      <c r="L1202" s="34">
        <v>0</v>
      </c>
      <c r="M1202" s="63"/>
      <c r="O1202" s="35" t="str">
        <f>IF([1]totrevprm!O1203="","",[1]totrevprm!O1203)</f>
        <v/>
      </c>
      <c r="V1202" s="35" t="s">
        <v>215</v>
      </c>
      <c r="W1202" s="55">
        <v>0</v>
      </c>
      <c r="X1202" s="55">
        <v>0</v>
      </c>
      <c r="Y1202" s="55">
        <v>0</v>
      </c>
      <c r="Z1202" s="55">
        <v>0</v>
      </c>
    </row>
    <row r="1203" spans="1:26">
      <c r="A1203" s="47" t="s">
        <v>54</v>
      </c>
      <c r="B1203" s="48" t="s">
        <v>215</v>
      </c>
      <c r="C1203" s="49" t="s">
        <v>125</v>
      </c>
      <c r="D1203" s="50">
        <v>2001</v>
      </c>
      <c r="E1203" s="51">
        <v>6372678143</v>
      </c>
      <c r="F1203" s="51">
        <v>10572064049</v>
      </c>
      <c r="G1203" s="51">
        <v>6848297092</v>
      </c>
      <c r="H1203" s="51">
        <v>912651400</v>
      </c>
      <c r="I1203" s="52">
        <f t="shared" si="63"/>
        <v>24705690684</v>
      </c>
      <c r="J1203" s="51">
        <v>0</v>
      </c>
      <c r="K1203" s="53">
        <f t="shared" si="65"/>
        <v>24705690684</v>
      </c>
      <c r="L1203" s="34">
        <v>0</v>
      </c>
      <c r="M1203" s="63"/>
      <c r="O1203" s="35" t="str">
        <f>IF([1]totrevprm!O1204="","",[1]totrevprm!O1204)</f>
        <v/>
      </c>
      <c r="V1203" s="35"/>
      <c r="W1203" s="55"/>
      <c r="X1203" s="55"/>
      <c r="Y1203" s="55"/>
      <c r="Z1203" s="55"/>
    </row>
    <row r="1204" spans="1:26">
      <c r="A1204" s="47" t="s">
        <v>54</v>
      </c>
      <c r="B1204" s="48" t="s">
        <v>215</v>
      </c>
      <c r="C1204" s="49" t="s">
        <v>125</v>
      </c>
      <c r="D1204" s="50">
        <v>2002</v>
      </c>
      <c r="E1204" s="51">
        <v>6683022346</v>
      </c>
      <c r="F1204" s="51">
        <v>14288214828</v>
      </c>
      <c r="G1204" s="51">
        <v>7434052485</v>
      </c>
      <c r="H1204" s="51">
        <v>460435693</v>
      </c>
      <c r="I1204" s="52">
        <f t="shared" si="63"/>
        <v>28865725352</v>
      </c>
      <c r="J1204" s="51">
        <v>0</v>
      </c>
      <c r="K1204" s="53">
        <f t="shared" si="65"/>
        <v>28865725352</v>
      </c>
      <c r="L1204" s="34">
        <v>0</v>
      </c>
      <c r="M1204" s="63"/>
      <c r="O1204" s="35" t="str">
        <f>IF([1]totrevprm!O1205="","",[1]totrevprm!O1205)</f>
        <v/>
      </c>
      <c r="V1204" s="35"/>
      <c r="W1204" s="55"/>
      <c r="X1204" s="55"/>
      <c r="Y1204" s="55"/>
      <c r="Z1204" s="55"/>
    </row>
    <row r="1205" spans="1:26">
      <c r="A1205" s="47" t="s">
        <v>54</v>
      </c>
      <c r="B1205" s="48" t="s">
        <v>215</v>
      </c>
      <c r="C1205" s="49" t="s">
        <v>125</v>
      </c>
      <c r="D1205" s="50">
        <v>2003</v>
      </c>
      <c r="E1205" s="56">
        <v>7093177608</v>
      </c>
      <c r="F1205" s="56">
        <v>12339386483</v>
      </c>
      <c r="G1205" s="56">
        <v>7851903600</v>
      </c>
      <c r="H1205" s="56">
        <v>631846092</v>
      </c>
      <c r="I1205" s="52">
        <f t="shared" si="63"/>
        <v>27916313783</v>
      </c>
      <c r="J1205" s="51">
        <v>0</v>
      </c>
      <c r="K1205" s="53">
        <f t="shared" si="65"/>
        <v>27916313783</v>
      </c>
      <c r="L1205" s="34">
        <v>0</v>
      </c>
      <c r="M1205" s="63"/>
      <c r="O1205" s="35" t="str">
        <f>IF([1]totrevprm!O1206="","",[1]totrevprm!O1206)</f>
        <v/>
      </c>
      <c r="V1205" s="35"/>
      <c r="W1205" s="55"/>
      <c r="X1205" s="55"/>
      <c r="Y1205" s="55"/>
      <c r="Z1205" s="55"/>
    </row>
    <row r="1206" spans="1:26">
      <c r="A1206" s="47" t="s">
        <v>54</v>
      </c>
      <c r="B1206" s="48" t="s">
        <v>215</v>
      </c>
      <c r="C1206" s="49" t="s">
        <v>125</v>
      </c>
      <c r="D1206" s="50">
        <v>2004</v>
      </c>
      <c r="E1206" s="56">
        <v>7635497556</v>
      </c>
      <c r="F1206" s="56">
        <v>10723207047</v>
      </c>
      <c r="G1206" s="56">
        <v>8800931777</v>
      </c>
      <c r="H1206" s="56">
        <v>942362774</v>
      </c>
      <c r="I1206" s="52">
        <f t="shared" si="63"/>
        <v>28101999154</v>
      </c>
      <c r="J1206" s="51">
        <v>0</v>
      </c>
      <c r="K1206" s="53">
        <f t="shared" si="65"/>
        <v>28101999154</v>
      </c>
      <c r="L1206" s="34">
        <v>0</v>
      </c>
      <c r="M1206" s="63"/>
      <c r="O1206" s="35" t="str">
        <f>IF([1]totrevprm!O1207="","",[1]totrevprm!O1207)</f>
        <v/>
      </c>
      <c r="V1206" s="35"/>
      <c r="W1206" s="55"/>
      <c r="X1206" s="55"/>
      <c r="Y1206" s="55"/>
      <c r="Z1206" s="55"/>
    </row>
    <row r="1207" spans="1:26">
      <c r="A1207" s="47" t="s">
        <v>54</v>
      </c>
      <c r="B1207" s="48" t="s">
        <v>215</v>
      </c>
      <c r="C1207" s="49"/>
      <c r="D1207" s="50">
        <v>2005</v>
      </c>
      <c r="E1207" s="56">
        <v>7699921709</v>
      </c>
      <c r="F1207" s="56">
        <v>9442568288</v>
      </c>
      <c r="G1207" s="56">
        <v>9104872358.4300003</v>
      </c>
      <c r="H1207" s="56">
        <v>1326022439</v>
      </c>
      <c r="I1207" s="52">
        <f t="shared" si="63"/>
        <v>27573384794.43</v>
      </c>
      <c r="J1207" s="51">
        <v>0</v>
      </c>
      <c r="K1207" s="53">
        <f t="shared" si="65"/>
        <v>27573384794.43</v>
      </c>
      <c r="L1207" s="34">
        <v>0</v>
      </c>
      <c r="M1207" s="63"/>
      <c r="O1207" s="35" t="str">
        <f>IF([1]totrevprm!O1208="","",[1]totrevprm!O1208)</f>
        <v/>
      </c>
      <c r="V1207" s="35"/>
      <c r="W1207" s="55"/>
      <c r="X1207" s="55"/>
      <c r="Y1207" s="55"/>
      <c r="Z1207" s="55"/>
    </row>
    <row r="1208" spans="1:26">
      <c r="A1208" s="47" t="s">
        <v>54</v>
      </c>
      <c r="B1208" s="48" t="s">
        <v>215</v>
      </c>
      <c r="C1208" s="49"/>
      <c r="D1208" s="50">
        <v>2006</v>
      </c>
      <c r="E1208" s="34">
        <v>8202674363</v>
      </c>
      <c r="F1208" s="34">
        <v>10976356560</v>
      </c>
      <c r="G1208" s="34">
        <v>8662114950</v>
      </c>
      <c r="H1208" s="34">
        <v>1468048338</v>
      </c>
      <c r="I1208" s="52">
        <f t="shared" si="63"/>
        <v>29309194211</v>
      </c>
      <c r="J1208" s="51">
        <v>0</v>
      </c>
      <c r="K1208" s="53">
        <f t="shared" si="65"/>
        <v>29309194211</v>
      </c>
      <c r="L1208" s="34">
        <v>0</v>
      </c>
      <c r="M1208" s="63"/>
      <c r="O1208" s="35" t="str">
        <f>IF([1]totrevprm!O1209="","",[1]totrevprm!O1209)</f>
        <v/>
      </c>
      <c r="V1208" s="35"/>
      <c r="W1208" s="55"/>
      <c r="X1208" s="55"/>
      <c r="Y1208" s="55"/>
      <c r="Z1208" s="55"/>
    </row>
    <row r="1209" spans="1:26">
      <c r="A1209" s="47" t="s">
        <v>54</v>
      </c>
      <c r="B1209" s="48" t="s">
        <v>215</v>
      </c>
      <c r="C1209" s="49"/>
      <c r="D1209" s="50">
        <v>2007</v>
      </c>
      <c r="E1209" s="34">
        <v>8538356100</v>
      </c>
      <c r="F1209" s="34">
        <v>10777659214</v>
      </c>
      <c r="G1209" s="34">
        <v>13303773763</v>
      </c>
      <c r="H1209" s="34">
        <v>1110537877</v>
      </c>
      <c r="I1209" s="52">
        <f t="shared" si="63"/>
        <v>33730326954</v>
      </c>
      <c r="J1209" s="51">
        <v>0</v>
      </c>
      <c r="K1209" s="53">
        <f t="shared" si="65"/>
        <v>33730326954</v>
      </c>
      <c r="L1209" s="34">
        <v>0</v>
      </c>
      <c r="M1209" s="63"/>
      <c r="O1209" s="35" t="str">
        <f>IF([1]totrevprm!O1210="","",[1]totrevprm!O1210)</f>
        <v/>
      </c>
      <c r="V1209" s="35"/>
      <c r="W1209" s="55"/>
      <c r="X1209" s="55"/>
      <c r="Y1209" s="55"/>
      <c r="Z1209" s="55"/>
    </row>
    <row r="1210" spans="1:26">
      <c r="A1210" s="47" t="s">
        <v>54</v>
      </c>
      <c r="B1210" s="48" t="s">
        <v>215</v>
      </c>
      <c r="C1210" s="49"/>
      <c r="D1210" s="50">
        <v>2008</v>
      </c>
      <c r="E1210" s="34">
        <v>8891375084</v>
      </c>
      <c r="F1210" s="34">
        <v>14798276605</v>
      </c>
      <c r="G1210" s="34">
        <v>15717395126</v>
      </c>
      <c r="H1210" s="34">
        <v>1701438893</v>
      </c>
      <c r="I1210" s="52">
        <f t="shared" si="63"/>
        <v>41108485708</v>
      </c>
      <c r="J1210" s="51">
        <v>0</v>
      </c>
      <c r="K1210" s="53">
        <f t="shared" si="65"/>
        <v>41108485708</v>
      </c>
      <c r="L1210" s="34">
        <v>0</v>
      </c>
      <c r="M1210" s="63"/>
      <c r="O1210" s="35" t="str">
        <f>IF([1]totrevprm!O1211="","",[1]totrevprm!O1211)</f>
        <v/>
      </c>
      <c r="V1210" s="35"/>
      <c r="W1210" s="55"/>
      <c r="X1210" s="55"/>
      <c r="Y1210" s="55"/>
      <c r="Z1210" s="55"/>
    </row>
    <row r="1211" spans="1:26">
      <c r="A1211" s="47" t="s">
        <v>54</v>
      </c>
      <c r="B1211" s="48" t="s">
        <v>215</v>
      </c>
      <c r="C1211" s="49"/>
      <c r="D1211" s="50">
        <v>2009</v>
      </c>
      <c r="E1211" s="34">
        <v>9136279389</v>
      </c>
      <c r="F1211" s="34">
        <v>12795184044</v>
      </c>
      <c r="G1211" s="34">
        <v>17059951581</v>
      </c>
      <c r="H1211" s="34">
        <v>882632693</v>
      </c>
      <c r="I1211" s="52">
        <f t="shared" si="63"/>
        <v>39874047707</v>
      </c>
      <c r="J1211" s="51">
        <v>0</v>
      </c>
      <c r="K1211" s="53">
        <f t="shared" si="65"/>
        <v>39874047707</v>
      </c>
      <c r="L1211" s="34">
        <v>0</v>
      </c>
      <c r="M1211" s="63"/>
      <c r="O1211" s="35" t="str">
        <f>IF([1]totrevprm!O1212="","",[1]totrevprm!O1212)</f>
        <v/>
      </c>
      <c r="V1211" s="35"/>
      <c r="W1211" s="55"/>
      <c r="X1211" s="55"/>
      <c r="Y1211" s="55"/>
      <c r="Z1211" s="55"/>
    </row>
    <row r="1212" spans="1:26">
      <c r="A1212" s="47" t="s">
        <v>54</v>
      </c>
      <c r="B1212" s="48" t="s">
        <v>215</v>
      </c>
      <c r="C1212" s="49"/>
      <c r="D1212" s="50">
        <v>2010</v>
      </c>
      <c r="E1212" s="34">
        <v>9544372938</v>
      </c>
      <c r="F1212" s="34">
        <v>9912269203</v>
      </c>
      <c r="G1212" s="34">
        <v>17918052852</v>
      </c>
      <c r="H1212" s="34">
        <v>954446598</v>
      </c>
      <c r="I1212" s="52">
        <f t="shared" si="63"/>
        <v>38329141591</v>
      </c>
      <c r="J1212" s="51">
        <v>0</v>
      </c>
      <c r="K1212" s="53">
        <f t="shared" si="65"/>
        <v>38329141591</v>
      </c>
      <c r="L1212" s="34">
        <v>0</v>
      </c>
      <c r="M1212" s="63"/>
      <c r="O1212" s="35" t="str">
        <f>IF([1]totrevprm!O1213="","",[1]totrevprm!O1213)</f>
        <v/>
      </c>
      <c r="V1212" s="35"/>
      <c r="W1212" s="55"/>
      <c r="X1212" s="55"/>
      <c r="Y1212" s="55"/>
      <c r="Z1212" s="55"/>
    </row>
    <row r="1213" spans="1:26">
      <c r="A1213" s="47" t="s">
        <v>54</v>
      </c>
      <c r="B1213" s="48" t="s">
        <v>215</v>
      </c>
      <c r="C1213" s="49"/>
      <c r="D1213" s="50">
        <v>2011</v>
      </c>
      <c r="E1213" s="34">
        <v>9479565517</v>
      </c>
      <c r="F1213" s="34">
        <v>9851073462</v>
      </c>
      <c r="G1213" s="34">
        <v>19322720141.060001</v>
      </c>
      <c r="H1213" s="34">
        <v>891791285</v>
      </c>
      <c r="I1213" s="52">
        <f t="shared" si="63"/>
        <v>39545150405.059998</v>
      </c>
      <c r="J1213" s="51">
        <v>0</v>
      </c>
      <c r="K1213" s="53">
        <f t="shared" si="65"/>
        <v>39545150405.059998</v>
      </c>
      <c r="L1213" s="34">
        <v>0</v>
      </c>
      <c r="M1213" s="63"/>
      <c r="O1213" s="35" t="str">
        <f>IF([1]totrevprm!O1214="","",[1]totrevprm!O1214)</f>
        <v/>
      </c>
      <c r="V1213" s="35"/>
      <c r="W1213" s="55"/>
      <c r="X1213" s="55"/>
      <c r="Y1213" s="55"/>
      <c r="Z1213" s="55"/>
    </row>
    <row r="1214" spans="1:26">
      <c r="A1214" s="47" t="s">
        <v>54</v>
      </c>
      <c r="B1214" s="48" t="s">
        <v>215</v>
      </c>
      <c r="C1214" s="49"/>
      <c r="D1214" s="50">
        <v>2012</v>
      </c>
      <c r="E1214" s="34">
        <v>9901794357</v>
      </c>
      <c r="F1214" s="34">
        <v>11873451449</v>
      </c>
      <c r="G1214" s="34">
        <v>19093858928</v>
      </c>
      <c r="H1214" s="34">
        <v>2294245562</v>
      </c>
      <c r="I1214" s="52">
        <f t="shared" si="63"/>
        <v>43163350296</v>
      </c>
      <c r="J1214" s="51">
        <v>0</v>
      </c>
      <c r="K1214" s="53">
        <f t="shared" si="65"/>
        <v>43163350296</v>
      </c>
      <c r="L1214" s="34">
        <v>0</v>
      </c>
      <c r="M1214" s="63"/>
      <c r="O1214" s="35" t="str">
        <f>IF([1]totrevprm!O1215="","",[1]totrevprm!O1215)</f>
        <v/>
      </c>
      <c r="V1214" s="35"/>
      <c r="W1214" s="55"/>
      <c r="X1214" s="55"/>
      <c r="Y1214" s="55"/>
      <c r="Z1214" s="55"/>
    </row>
    <row r="1215" spans="1:26">
      <c r="A1215" s="47" t="s">
        <v>54</v>
      </c>
      <c r="B1215" s="48" t="s">
        <v>215</v>
      </c>
      <c r="C1215" s="49"/>
      <c r="D1215" s="50">
        <v>2013</v>
      </c>
      <c r="E1215" s="34">
        <v>9973283595</v>
      </c>
      <c r="F1215" s="34">
        <v>9345013476</v>
      </c>
      <c r="G1215" s="34">
        <v>18104957299</v>
      </c>
      <c r="H1215" s="34">
        <v>892088370</v>
      </c>
      <c r="I1215" s="52">
        <f t="shared" si="63"/>
        <v>38315342740</v>
      </c>
      <c r="J1215" s="51">
        <v>0</v>
      </c>
      <c r="K1215" s="53">
        <f t="shared" si="65"/>
        <v>38315342740</v>
      </c>
      <c r="L1215" s="34">
        <v>0</v>
      </c>
      <c r="M1215" s="63"/>
      <c r="O1215" s="35" t="str">
        <f>IF([1]totrevprm!O1216="","",[1]totrevprm!O1216)</f>
        <v/>
      </c>
      <c r="V1215" s="35"/>
      <c r="W1215" s="55"/>
      <c r="X1215" s="55"/>
      <c r="Y1215" s="55"/>
      <c r="Z1215" s="55"/>
    </row>
    <row r="1216" spans="1:26">
      <c r="A1216" s="47" t="s">
        <v>54</v>
      </c>
      <c r="B1216" s="48" t="s">
        <v>215</v>
      </c>
      <c r="C1216" s="49"/>
      <c r="D1216" s="50">
        <v>2014</v>
      </c>
      <c r="E1216" s="34">
        <v>10073987164</v>
      </c>
      <c r="F1216" s="34">
        <v>10001285137</v>
      </c>
      <c r="G1216" s="34">
        <v>16824064778.09</v>
      </c>
      <c r="H1216" s="34">
        <v>2129188195</v>
      </c>
      <c r="I1216" s="52">
        <f t="shared" si="63"/>
        <v>39028525274.089996</v>
      </c>
      <c r="J1216" s="51">
        <v>0</v>
      </c>
      <c r="K1216" s="53">
        <f t="shared" si="65"/>
        <v>39028525274.089996</v>
      </c>
      <c r="L1216" s="34">
        <v>0</v>
      </c>
      <c r="M1216" s="63"/>
      <c r="O1216" s="35" t="str">
        <f>IF([1]totrevprm!O1217="","",[1]totrevprm!O1217)</f>
        <v/>
      </c>
      <c r="V1216" s="35"/>
      <c r="W1216" s="55"/>
      <c r="X1216" s="55"/>
      <c r="Y1216" s="55"/>
      <c r="Z1216" s="55"/>
    </row>
    <row r="1217" spans="1:26">
      <c r="A1217" s="47" t="s">
        <v>54</v>
      </c>
      <c r="B1217" s="48" t="s">
        <v>215</v>
      </c>
      <c r="C1217" s="49"/>
      <c r="D1217" s="50">
        <v>2015</v>
      </c>
      <c r="E1217" s="34">
        <v>10326932415</v>
      </c>
      <c r="F1217" s="34">
        <v>10201881234</v>
      </c>
      <c r="G1217" s="34">
        <v>8095019819</v>
      </c>
      <c r="H1217" s="34">
        <v>1446921940</v>
      </c>
      <c r="I1217" s="52">
        <f t="shared" si="63"/>
        <v>30070755408</v>
      </c>
      <c r="J1217" s="51">
        <v>0</v>
      </c>
      <c r="K1217" s="53">
        <f t="shared" si="65"/>
        <v>30070755408</v>
      </c>
      <c r="L1217" s="34">
        <v>0</v>
      </c>
      <c r="M1217" s="63"/>
      <c r="O1217" s="35" t="str">
        <f>IF([1]totrevprm!O1218="","",[1]totrevprm!O1218)</f>
        <v/>
      </c>
      <c r="P1217" s="32">
        <v>1814467438.9664187</v>
      </c>
      <c r="Q1217" s="32">
        <v>584787860</v>
      </c>
      <c r="V1217" s="35"/>
      <c r="W1217" s="55"/>
      <c r="X1217" s="55"/>
      <c r="Y1217" s="55"/>
      <c r="Z1217" s="55"/>
    </row>
    <row r="1218" spans="1:26">
      <c r="A1218" s="47" t="s">
        <v>54</v>
      </c>
      <c r="B1218" s="48" t="s">
        <v>215</v>
      </c>
      <c r="C1218" s="49"/>
      <c r="D1218" s="50">
        <v>2016</v>
      </c>
      <c r="E1218" s="34">
        <v>10757891925</v>
      </c>
      <c r="F1218" s="34">
        <v>11323366528</v>
      </c>
      <c r="G1218" s="34">
        <v>8299220333</v>
      </c>
      <c r="H1218" s="34">
        <v>2026555358</v>
      </c>
      <c r="I1218" s="52">
        <f t="shared" si="63"/>
        <v>32407034144</v>
      </c>
      <c r="J1218" s="51">
        <v>0</v>
      </c>
      <c r="K1218" s="53">
        <f t="shared" si="65"/>
        <v>32407034144</v>
      </c>
      <c r="L1218" s="34">
        <v>0</v>
      </c>
      <c r="M1218" s="63"/>
      <c r="O1218" s="35" t="str">
        <f>IF([1]totrevprm!O1219="","",[1]totrevprm!O1219)</f>
        <v/>
      </c>
      <c r="P1218" s="32">
        <v>1901451331.8294132</v>
      </c>
      <c r="Q1218" s="32">
        <v>626556230</v>
      </c>
      <c r="V1218" s="35"/>
      <c r="W1218" s="55"/>
      <c r="X1218" s="55"/>
      <c r="Y1218" s="55"/>
      <c r="Z1218" s="55"/>
    </row>
    <row r="1219" spans="1:26">
      <c r="A1219" s="47" t="s">
        <v>54</v>
      </c>
      <c r="B1219" s="48" t="s">
        <v>215</v>
      </c>
      <c r="C1219" s="49"/>
      <c r="D1219" s="50">
        <v>2017</v>
      </c>
      <c r="E1219" s="34">
        <v>10926246265</v>
      </c>
      <c r="F1219" s="34">
        <v>12234665227</v>
      </c>
      <c r="G1219" s="34">
        <v>8374680381</v>
      </c>
      <c r="H1219" s="34">
        <v>1878487204</v>
      </c>
      <c r="I1219" s="52">
        <f t="shared" si="63"/>
        <v>33414079077</v>
      </c>
      <c r="J1219" s="51">
        <v>0</v>
      </c>
      <c r="K1219" s="53">
        <f t="shared" si="65"/>
        <v>33414079077</v>
      </c>
      <c r="L1219" s="34">
        <v>0</v>
      </c>
      <c r="M1219" s="63"/>
      <c r="O1219" s="35" t="str">
        <f>IF([1]totrevprm!O1220="","",[1]totrevprm!O1220)</f>
        <v/>
      </c>
      <c r="P1219" s="32">
        <v>1940460462.0831037</v>
      </c>
      <c r="Q1219" s="32">
        <v>613875136</v>
      </c>
      <c r="V1219" s="35"/>
      <c r="W1219" s="55"/>
      <c r="X1219" s="55"/>
      <c r="Y1219" s="55"/>
      <c r="Z1219" s="55"/>
    </row>
    <row r="1220" spans="1:26">
      <c r="A1220" s="47" t="s">
        <v>54</v>
      </c>
      <c r="B1220" s="48" t="s">
        <v>215</v>
      </c>
      <c r="C1220" s="49"/>
      <c r="D1220" s="50">
        <v>2018</v>
      </c>
      <c r="E1220" s="34">
        <v>11187783920</v>
      </c>
      <c r="F1220" s="34">
        <v>13567713949</v>
      </c>
      <c r="G1220" s="34">
        <v>8772216798</v>
      </c>
      <c r="H1220" s="34">
        <v>913431596</v>
      </c>
      <c r="I1220" s="52">
        <f t="shared" si="63"/>
        <v>34441146263</v>
      </c>
      <c r="J1220" s="51">
        <v>0</v>
      </c>
      <c r="K1220" s="53">
        <f t="shared" si="65"/>
        <v>34441146263</v>
      </c>
      <c r="L1220" s="57">
        <v>0</v>
      </c>
      <c r="M1220" s="63"/>
      <c r="O1220" s="35" t="str">
        <f>IF([1]totrevprm!O1221="","",[1]totrevprm!O1221)</f>
        <v/>
      </c>
      <c r="P1220" s="32">
        <v>2095953349.8800001</v>
      </c>
      <c r="Q1220" s="32">
        <v>582958196.77999997</v>
      </c>
      <c r="V1220" s="35"/>
      <c r="W1220" s="55"/>
      <c r="X1220" s="55"/>
      <c r="Y1220" s="55"/>
      <c r="Z1220" s="55"/>
    </row>
    <row r="1221" spans="1:26">
      <c r="A1221" s="47" t="s">
        <v>54</v>
      </c>
      <c r="B1221" s="48" t="s">
        <v>215</v>
      </c>
      <c r="C1221" s="49"/>
      <c r="D1221" s="50">
        <v>2019</v>
      </c>
      <c r="E1221" s="34">
        <v>11563396227</v>
      </c>
      <c r="F1221" s="34">
        <v>12724965868</v>
      </c>
      <c r="G1221" s="34">
        <v>10751690504</v>
      </c>
      <c r="H1221" s="34">
        <v>1047454470</v>
      </c>
      <c r="I1221" s="52">
        <f t="shared" si="63"/>
        <v>36087507069</v>
      </c>
      <c r="J1221" s="51">
        <v>0</v>
      </c>
      <c r="K1221" s="53">
        <f t="shared" si="65"/>
        <v>36087507069</v>
      </c>
      <c r="L1221" s="57">
        <v>0</v>
      </c>
      <c r="M1221" s="63"/>
      <c r="O1221" s="35" t="str">
        <f>IF([1]totrevprm!O1222="","",[1]totrevprm!O1222)</f>
        <v/>
      </c>
      <c r="P1221" s="32">
        <v>2278054407.8341436</v>
      </c>
      <c r="Q1221" s="32">
        <v>674598218.56152797</v>
      </c>
      <c r="V1221" s="35"/>
      <c r="W1221" s="55"/>
      <c r="X1221" s="55"/>
      <c r="Y1221" s="55"/>
      <c r="Z1221" s="55"/>
    </row>
    <row r="1222" spans="1:26">
      <c r="A1222" s="47" t="s">
        <v>54</v>
      </c>
      <c r="B1222" s="48" t="s">
        <v>215</v>
      </c>
      <c r="C1222" s="49"/>
      <c r="D1222" s="50">
        <v>2020</v>
      </c>
      <c r="E1222" s="34">
        <v>11303958757</v>
      </c>
      <c r="F1222" s="34">
        <v>14727333969</v>
      </c>
      <c r="G1222" s="34">
        <v>11199608630</v>
      </c>
      <c r="H1222" s="34">
        <v>1263180320</v>
      </c>
      <c r="I1222" s="52">
        <f t="shared" si="63"/>
        <v>38494081676</v>
      </c>
      <c r="J1222" s="51">
        <v>0</v>
      </c>
      <c r="K1222" s="53">
        <f t="shared" si="65"/>
        <v>38494081676</v>
      </c>
      <c r="L1222" s="57">
        <v>0</v>
      </c>
      <c r="M1222" s="63"/>
      <c r="O1222" s="35" t="str">
        <f>IF([1]totrevprm!O1223="","",[1]totrevprm!O1223)</f>
        <v/>
      </c>
      <c r="P1222" s="32">
        <v>2379144922</v>
      </c>
      <c r="Q1222" s="32">
        <v>580801231</v>
      </c>
      <c r="V1222" s="35"/>
      <c r="W1222" s="55"/>
      <c r="X1222" s="55"/>
      <c r="Y1222" s="55"/>
      <c r="Z1222" s="55"/>
    </row>
    <row r="1223" spans="1:26">
      <c r="A1223" s="47" t="s">
        <v>54</v>
      </c>
      <c r="B1223" s="48" t="s">
        <v>215</v>
      </c>
      <c r="C1223" s="49"/>
      <c r="D1223" s="50">
        <v>2021</v>
      </c>
      <c r="E1223" s="34">
        <v>11797497873</v>
      </c>
      <c r="F1223" s="34">
        <v>13584659575</v>
      </c>
      <c r="G1223" s="34">
        <v>12116273881</v>
      </c>
      <c r="H1223" s="34">
        <v>373606304</v>
      </c>
      <c r="I1223" s="52">
        <f t="shared" si="63"/>
        <v>37872037633</v>
      </c>
      <c r="J1223" s="51">
        <v>0</v>
      </c>
      <c r="K1223" s="53">
        <f t="shared" si="65"/>
        <v>37872037633</v>
      </c>
      <c r="L1223" s="57">
        <v>0</v>
      </c>
      <c r="M1223" s="63"/>
      <c r="O1223" s="35"/>
      <c r="P1223" s="32">
        <v>2703391169.0599999</v>
      </c>
      <c r="Q1223" s="32">
        <v>613503366</v>
      </c>
      <c r="V1223" s="35"/>
      <c r="W1223" s="55"/>
      <c r="X1223" s="55"/>
      <c r="Y1223" s="55"/>
      <c r="Z1223" s="55"/>
    </row>
    <row r="1224" spans="1:26">
      <c r="A1224" s="47" t="s">
        <v>54</v>
      </c>
      <c r="B1224" s="48" t="s">
        <v>215</v>
      </c>
      <c r="C1224" s="49"/>
      <c r="D1224" s="50">
        <v>2022</v>
      </c>
      <c r="E1224" s="34">
        <v>11507628420</v>
      </c>
      <c r="F1224" s="34">
        <v>20914037724</v>
      </c>
      <c r="G1224" s="34">
        <v>13746300632</v>
      </c>
      <c r="H1224" s="34">
        <v>320084780</v>
      </c>
      <c r="I1224" s="52">
        <f t="shared" si="63"/>
        <v>46488051556</v>
      </c>
      <c r="J1224" s="51">
        <v>0</v>
      </c>
      <c r="K1224" s="53">
        <f t="shared" si="65"/>
        <v>46488051556</v>
      </c>
      <c r="L1224" s="57">
        <v>0</v>
      </c>
      <c r="M1224" s="63"/>
      <c r="O1224" s="35" t="str">
        <f>IF([1]totrevprm!O1227="","",[1]totrevprm!O1227)</f>
        <v/>
      </c>
      <c r="P1224" s="57">
        <v>2896730774</v>
      </c>
      <c r="Q1224" s="57">
        <v>614829343</v>
      </c>
    </row>
    <row r="1225" spans="1:26">
      <c r="A1225" s="47" t="s">
        <v>54</v>
      </c>
      <c r="B1225" s="48" t="s">
        <v>215</v>
      </c>
      <c r="C1225" s="49"/>
      <c r="D1225" s="50">
        <v>2023</v>
      </c>
      <c r="E1225" s="34">
        <v>11703455463</v>
      </c>
      <c r="F1225" s="34">
        <v>23616439727</v>
      </c>
      <c r="G1225" s="34">
        <v>50523091933.458702</v>
      </c>
      <c r="H1225" s="34">
        <v>6275301941</v>
      </c>
      <c r="I1225" s="52">
        <f t="shared" si="63"/>
        <v>92118289064.45871</v>
      </c>
      <c r="K1225" s="53">
        <f t="shared" si="65"/>
        <v>92118289064.45871</v>
      </c>
      <c r="L1225" s="34">
        <v>0</v>
      </c>
      <c r="M1225" s="63" t="s">
        <v>132</v>
      </c>
      <c r="O1225" s="35" t="s">
        <v>147</v>
      </c>
      <c r="P1225" s="57">
        <v>2808815474.8548002</v>
      </c>
      <c r="Q1225" s="57">
        <v>735422424</v>
      </c>
    </row>
    <row r="1226" spans="1:26">
      <c r="A1226" s="47"/>
      <c r="B1226" s="49"/>
      <c r="C1226" s="49"/>
      <c r="E1226" s="51"/>
      <c r="F1226" s="51"/>
      <c r="G1226" s="51"/>
      <c r="H1226" s="51"/>
      <c r="I1226" s="52"/>
      <c r="K1226" s="59"/>
      <c r="L1226" s="34"/>
      <c r="M1226" s="63"/>
      <c r="O1226" s="35"/>
    </row>
    <row r="1227" spans="1:26">
      <c r="A1227" s="47" t="s">
        <v>55</v>
      </c>
      <c r="B1227" s="48" t="s">
        <v>88</v>
      </c>
      <c r="C1227" s="49" t="s">
        <v>220</v>
      </c>
      <c r="D1227" s="50">
        <v>1988</v>
      </c>
      <c r="E1227" s="51">
        <v>1576211257</v>
      </c>
      <c r="F1227" s="51">
        <v>965244453</v>
      </c>
      <c r="G1227" s="51">
        <v>1169154078</v>
      </c>
      <c r="H1227" s="51">
        <v>297345235</v>
      </c>
      <c r="I1227" s="52">
        <f t="shared" si="63"/>
        <v>4007955023</v>
      </c>
      <c r="J1227" s="51">
        <v>0</v>
      </c>
      <c r="K1227" s="53">
        <f>SUM(I1227:J1227)</f>
        <v>4007955023</v>
      </c>
      <c r="L1227" s="34">
        <v>0</v>
      </c>
      <c r="M1227" s="63"/>
      <c r="O1227" s="35" t="str">
        <f>IF([1]totrevprm!O1228="","",[1]totrevprm!O1228)</f>
        <v/>
      </c>
    </row>
    <row r="1228" spans="1:26">
      <c r="A1228" s="47" t="s">
        <v>55</v>
      </c>
      <c r="B1228" s="48" t="s">
        <v>88</v>
      </c>
      <c r="C1228" s="49" t="s">
        <v>125</v>
      </c>
      <c r="D1228" s="50">
        <v>1989</v>
      </c>
      <c r="E1228" s="51">
        <v>1623745015</v>
      </c>
      <c r="F1228" s="51">
        <v>999194134</v>
      </c>
      <c r="G1228" s="51">
        <v>1319275033</v>
      </c>
      <c r="H1228" s="51">
        <v>140253076</v>
      </c>
      <c r="I1228" s="52">
        <f t="shared" si="63"/>
        <v>4082467258</v>
      </c>
      <c r="J1228" s="51">
        <v>0</v>
      </c>
      <c r="K1228" s="53">
        <f t="shared" ref="K1228:K1262" si="66">SUM(I1228:J1228)</f>
        <v>4082467258</v>
      </c>
      <c r="L1228" s="34">
        <v>0</v>
      </c>
      <c r="M1228" s="63"/>
      <c r="O1228" s="35" t="str">
        <f>IF([1]totrevprm!O1229="","",[1]totrevprm!O1229)</f>
        <v/>
      </c>
    </row>
    <row r="1229" spans="1:26">
      <c r="A1229" s="47" t="s">
        <v>55</v>
      </c>
      <c r="B1229" s="48" t="s">
        <v>88</v>
      </c>
      <c r="C1229" s="49" t="s">
        <v>125</v>
      </c>
      <c r="D1229" s="50">
        <v>1990</v>
      </c>
      <c r="E1229" s="51">
        <v>1822113981</v>
      </c>
      <c r="F1229" s="51">
        <v>1187538878.5999999</v>
      </c>
      <c r="G1229" s="51">
        <v>1457270393</v>
      </c>
      <c r="H1229" s="51">
        <v>161054913</v>
      </c>
      <c r="I1229" s="52">
        <f t="shared" si="63"/>
        <v>4627978165.6000004</v>
      </c>
      <c r="J1229" s="51">
        <v>0</v>
      </c>
      <c r="K1229" s="53">
        <f t="shared" si="66"/>
        <v>4627978165.6000004</v>
      </c>
      <c r="L1229" s="34">
        <v>0</v>
      </c>
      <c r="M1229" s="63"/>
      <c r="O1229" s="35" t="str">
        <f>IF([1]totrevprm!O1230="","",[1]totrevprm!O1230)</f>
        <v/>
      </c>
    </row>
    <row r="1230" spans="1:26">
      <c r="A1230" s="47" t="s">
        <v>55</v>
      </c>
      <c r="B1230" s="48" t="s">
        <v>88</v>
      </c>
      <c r="C1230" s="49" t="s">
        <v>174</v>
      </c>
      <c r="D1230" s="50">
        <v>1991</v>
      </c>
      <c r="E1230" s="51">
        <v>1890224150</v>
      </c>
      <c r="F1230" s="51">
        <v>1009419304</v>
      </c>
      <c r="G1230" s="51">
        <v>1575306222</v>
      </c>
      <c r="H1230" s="51">
        <v>985271351</v>
      </c>
      <c r="I1230" s="52">
        <f t="shared" si="63"/>
        <v>5460221027</v>
      </c>
      <c r="J1230" s="51">
        <v>0</v>
      </c>
      <c r="K1230" s="53">
        <f t="shared" si="66"/>
        <v>5460221027</v>
      </c>
      <c r="L1230" s="34">
        <v>0</v>
      </c>
      <c r="M1230" s="63"/>
      <c r="O1230" s="35" t="str">
        <f>IF([1]totrevprm!O1231="","",[1]totrevprm!O1231)</f>
        <v/>
      </c>
    </row>
    <row r="1231" spans="1:26">
      <c r="A1231" s="47" t="s">
        <v>55</v>
      </c>
      <c r="B1231" s="48" t="s">
        <v>88</v>
      </c>
      <c r="C1231" s="49" t="s">
        <v>137</v>
      </c>
      <c r="D1231" s="50">
        <v>1992</v>
      </c>
      <c r="E1231" s="51">
        <v>2005947831</v>
      </c>
      <c r="F1231" s="51">
        <v>1053287642.4</v>
      </c>
      <c r="G1231" s="51">
        <v>1674492275</v>
      </c>
      <c r="H1231" s="51">
        <v>646822015</v>
      </c>
      <c r="I1231" s="52">
        <f t="shared" si="63"/>
        <v>5380549763.3999996</v>
      </c>
      <c r="J1231" s="51">
        <v>0</v>
      </c>
      <c r="K1231" s="53">
        <f t="shared" si="66"/>
        <v>5380549763.3999996</v>
      </c>
      <c r="L1231" s="34">
        <v>0</v>
      </c>
      <c r="M1231" s="63"/>
      <c r="O1231" s="35" t="str">
        <f>IF([1]totrevprm!O1232="","",[1]totrevprm!O1232)</f>
        <v/>
      </c>
    </row>
    <row r="1232" spans="1:26">
      <c r="A1232" s="47" t="s">
        <v>55</v>
      </c>
      <c r="B1232" s="48" t="s">
        <v>88</v>
      </c>
      <c r="C1232" s="49" t="s">
        <v>162</v>
      </c>
      <c r="D1232" s="50">
        <v>1993</v>
      </c>
      <c r="E1232" s="51">
        <v>2303511574</v>
      </c>
      <c r="F1232" s="51">
        <v>821679848</v>
      </c>
      <c r="G1232" s="51">
        <v>1821947289</v>
      </c>
      <c r="H1232" s="51">
        <v>757431262</v>
      </c>
      <c r="I1232" s="52">
        <f t="shared" si="63"/>
        <v>5704569973</v>
      </c>
      <c r="J1232" s="51">
        <v>0</v>
      </c>
      <c r="K1232" s="53">
        <f t="shared" si="66"/>
        <v>5704569973</v>
      </c>
      <c r="L1232" s="34">
        <v>0</v>
      </c>
      <c r="M1232" s="63"/>
      <c r="O1232" s="35" t="str">
        <f>IF([1]totrevprm!O1233="","",[1]totrevprm!O1233)</f>
        <v/>
      </c>
    </row>
    <row r="1233" spans="1:26">
      <c r="A1233" s="47" t="s">
        <v>55</v>
      </c>
      <c r="B1233" s="48" t="s">
        <v>88</v>
      </c>
      <c r="C1233" s="49" t="s">
        <v>125</v>
      </c>
      <c r="D1233" s="50">
        <v>1994</v>
      </c>
      <c r="E1233" s="51">
        <v>2436915646</v>
      </c>
      <c r="F1233" s="51">
        <v>1203222295</v>
      </c>
      <c r="G1233" s="51">
        <v>1911502511</v>
      </c>
      <c r="H1233" s="51">
        <v>720045572</v>
      </c>
      <c r="I1233" s="52">
        <f t="shared" si="63"/>
        <v>6271686024</v>
      </c>
      <c r="J1233" s="51">
        <v>0</v>
      </c>
      <c r="K1233" s="53">
        <f t="shared" si="66"/>
        <v>6271686024</v>
      </c>
      <c r="L1233" s="34">
        <v>0</v>
      </c>
      <c r="M1233" s="63"/>
      <c r="O1233" s="35" t="str">
        <f>IF([1]totrevprm!O1234="","",[1]totrevprm!O1234)</f>
        <v/>
      </c>
    </row>
    <row r="1234" spans="1:26">
      <c r="A1234" s="47" t="s">
        <v>55</v>
      </c>
      <c r="B1234" s="48" t="s">
        <v>88</v>
      </c>
      <c r="C1234" s="49" t="s">
        <v>125</v>
      </c>
      <c r="D1234" s="50">
        <v>1995</v>
      </c>
      <c r="E1234" s="51">
        <v>2534603476</v>
      </c>
      <c r="F1234" s="51">
        <v>1189509137</v>
      </c>
      <c r="G1234" s="51">
        <v>3010616221</v>
      </c>
      <c r="H1234" s="51">
        <v>626791461</v>
      </c>
      <c r="I1234" s="52">
        <f t="shared" si="63"/>
        <v>7361520295</v>
      </c>
      <c r="J1234" s="51">
        <v>0</v>
      </c>
      <c r="K1234" s="53">
        <f t="shared" si="66"/>
        <v>7361520295</v>
      </c>
      <c r="L1234" s="34">
        <v>0</v>
      </c>
      <c r="M1234" s="63"/>
      <c r="O1234" s="35" t="str">
        <f>IF([1]totrevprm!O1235="","",[1]totrevprm!O1235)</f>
        <v/>
      </c>
    </row>
    <row r="1235" spans="1:26">
      <c r="A1235" s="47" t="s">
        <v>55</v>
      </c>
      <c r="B1235" s="48" t="s">
        <v>88</v>
      </c>
      <c r="C1235" s="49" t="s">
        <v>125</v>
      </c>
      <c r="D1235" s="50">
        <v>1996</v>
      </c>
      <c r="E1235" s="51">
        <v>2610371300</v>
      </c>
      <c r="F1235" s="51">
        <v>1024509545</v>
      </c>
      <c r="G1235" s="51">
        <v>3123139337</v>
      </c>
      <c r="H1235" s="51">
        <v>649527488</v>
      </c>
      <c r="I1235" s="52">
        <f t="shared" si="63"/>
        <v>7407547670</v>
      </c>
      <c r="J1235" s="51">
        <v>0</v>
      </c>
      <c r="K1235" s="53">
        <f t="shared" si="66"/>
        <v>7407547670</v>
      </c>
      <c r="L1235" s="34">
        <v>0</v>
      </c>
      <c r="M1235" s="63"/>
      <c r="O1235" s="35" t="str">
        <f>IF([1]totrevprm!O1236="","",[1]totrevprm!O1236)</f>
        <v/>
      </c>
    </row>
    <row r="1236" spans="1:26">
      <c r="A1236" s="47" t="s">
        <v>55</v>
      </c>
      <c r="B1236" s="48" t="s">
        <v>88</v>
      </c>
      <c r="C1236" s="49" t="s">
        <v>125</v>
      </c>
      <c r="D1236" s="50">
        <v>1997</v>
      </c>
      <c r="E1236" s="51">
        <v>2549315599</v>
      </c>
      <c r="F1236" s="51">
        <v>1236750477</v>
      </c>
      <c r="G1236" s="51">
        <v>3295674983</v>
      </c>
      <c r="H1236" s="51">
        <v>579634800</v>
      </c>
      <c r="I1236" s="52">
        <f t="shared" si="63"/>
        <v>7661375859</v>
      </c>
      <c r="J1236" s="51">
        <v>0</v>
      </c>
      <c r="K1236" s="53">
        <f t="shared" si="66"/>
        <v>7661375859</v>
      </c>
      <c r="L1236" s="34">
        <v>0</v>
      </c>
      <c r="M1236" s="63"/>
      <c r="O1236" s="35" t="str">
        <f>IF([1]totrevprm!O1237="","",[1]totrevprm!O1237)</f>
        <v/>
      </c>
    </row>
    <row r="1237" spans="1:26">
      <c r="A1237" s="47" t="s">
        <v>55</v>
      </c>
      <c r="B1237" s="48" t="s">
        <v>88</v>
      </c>
      <c r="C1237" s="49" t="s">
        <v>125</v>
      </c>
      <c r="D1237" s="50">
        <v>1998</v>
      </c>
      <c r="E1237" s="51">
        <v>3102840241</v>
      </c>
      <c r="F1237" s="51">
        <v>1300280894</v>
      </c>
      <c r="G1237" s="51">
        <v>3349075310</v>
      </c>
      <c r="H1237" s="51">
        <v>473111198</v>
      </c>
      <c r="I1237" s="52">
        <f t="shared" si="63"/>
        <v>8225307643</v>
      </c>
      <c r="J1237" s="51">
        <v>0</v>
      </c>
      <c r="K1237" s="53">
        <f t="shared" si="66"/>
        <v>8225307643</v>
      </c>
      <c r="L1237" s="34">
        <v>0</v>
      </c>
      <c r="M1237" s="63"/>
      <c r="O1237" s="35" t="str">
        <f>IF([1]totrevprm!O1238="","",[1]totrevprm!O1238)</f>
        <v/>
      </c>
    </row>
    <row r="1238" spans="1:26">
      <c r="A1238" s="47" t="s">
        <v>55</v>
      </c>
      <c r="B1238" s="48" t="s">
        <v>88</v>
      </c>
      <c r="C1238" s="49" t="s">
        <v>125</v>
      </c>
      <c r="D1238" s="50">
        <v>1999</v>
      </c>
      <c r="E1238" s="51">
        <v>2696896497</v>
      </c>
      <c r="F1238" s="51">
        <v>1836633077</v>
      </c>
      <c r="G1238" s="51">
        <v>3649778320</v>
      </c>
      <c r="H1238" s="51">
        <v>891843054</v>
      </c>
      <c r="I1238" s="52">
        <f t="shared" si="63"/>
        <v>9075150948</v>
      </c>
      <c r="J1238" s="51">
        <v>0</v>
      </c>
      <c r="K1238" s="53">
        <f t="shared" si="66"/>
        <v>9075150948</v>
      </c>
      <c r="L1238" s="34">
        <v>0</v>
      </c>
      <c r="M1238" s="63"/>
      <c r="O1238" s="35" t="str">
        <f>IF([1]totrevprm!O1239="","",[1]totrevprm!O1239)</f>
        <v/>
      </c>
    </row>
    <row r="1239" spans="1:26">
      <c r="A1239" s="47" t="s">
        <v>55</v>
      </c>
      <c r="B1239" s="48" t="s">
        <v>88</v>
      </c>
      <c r="C1239" s="49" t="s">
        <v>125</v>
      </c>
      <c r="D1239" s="50">
        <v>2000</v>
      </c>
      <c r="E1239" s="51">
        <v>3336683293</v>
      </c>
      <c r="F1239" s="51">
        <v>2053852555</v>
      </c>
      <c r="G1239" s="51">
        <v>4112063991</v>
      </c>
      <c r="H1239" s="51">
        <v>699776079</v>
      </c>
      <c r="I1239" s="52">
        <f t="shared" si="63"/>
        <v>10202375918</v>
      </c>
      <c r="J1239" s="51">
        <v>0</v>
      </c>
      <c r="K1239" s="53">
        <f t="shared" si="66"/>
        <v>10202375918</v>
      </c>
      <c r="L1239" s="34">
        <v>0</v>
      </c>
      <c r="M1239" s="63"/>
      <c r="O1239" s="35" t="str">
        <f>IF([1]totrevprm!O1240="","",[1]totrevprm!O1240)</f>
        <v/>
      </c>
      <c r="V1239" s="35" t="s">
        <v>88</v>
      </c>
      <c r="W1239" s="55">
        <v>4263687</v>
      </c>
      <c r="X1239" s="55">
        <v>42921136</v>
      </c>
      <c r="Y1239" s="55">
        <v>28627812</v>
      </c>
      <c r="Z1239" s="55">
        <v>0</v>
      </c>
    </row>
    <row r="1240" spans="1:26">
      <c r="A1240" s="47" t="s">
        <v>55</v>
      </c>
      <c r="B1240" s="48" t="s">
        <v>88</v>
      </c>
      <c r="C1240" s="49" t="s">
        <v>125</v>
      </c>
      <c r="D1240" s="50">
        <v>2001</v>
      </c>
      <c r="E1240" s="51">
        <v>3045458927</v>
      </c>
      <c r="F1240" s="51">
        <v>2843495265</v>
      </c>
      <c r="G1240" s="51">
        <v>4317663762</v>
      </c>
      <c r="H1240" s="51">
        <v>492959828</v>
      </c>
      <c r="I1240" s="52">
        <f t="shared" si="63"/>
        <v>10699577782</v>
      </c>
      <c r="J1240" s="51">
        <v>0</v>
      </c>
      <c r="K1240" s="53">
        <f t="shared" si="66"/>
        <v>10699577782</v>
      </c>
      <c r="L1240" s="34">
        <v>0</v>
      </c>
      <c r="M1240" s="63"/>
      <c r="O1240" s="35" t="str">
        <f>IF([1]totrevprm!O1241="","",[1]totrevprm!O1241)</f>
        <v/>
      </c>
      <c r="V1240" s="35"/>
      <c r="W1240" s="55"/>
      <c r="X1240" s="55"/>
      <c r="Y1240" s="55"/>
      <c r="Z1240" s="55"/>
    </row>
    <row r="1241" spans="1:26">
      <c r="A1241" s="47" t="s">
        <v>55</v>
      </c>
      <c r="B1241" s="48" t="s">
        <v>88</v>
      </c>
      <c r="C1241" s="49" t="s">
        <v>125</v>
      </c>
      <c r="D1241" s="50">
        <v>2002</v>
      </c>
      <c r="E1241" s="51">
        <v>3135939431</v>
      </c>
      <c r="F1241" s="51">
        <v>3979428122</v>
      </c>
      <c r="G1241" s="51">
        <v>4698009006</v>
      </c>
      <c r="H1241" s="51">
        <v>619625352</v>
      </c>
      <c r="I1241" s="52">
        <f t="shared" si="63"/>
        <v>12433001911</v>
      </c>
      <c r="J1241" s="51">
        <v>0</v>
      </c>
      <c r="K1241" s="53">
        <f t="shared" si="66"/>
        <v>12433001911</v>
      </c>
      <c r="L1241" s="34">
        <v>0</v>
      </c>
      <c r="M1241" s="63"/>
      <c r="O1241" s="35" t="str">
        <f>IF([1]totrevprm!O1242="","",[1]totrevprm!O1242)</f>
        <v/>
      </c>
      <c r="V1241" s="35"/>
      <c r="W1241" s="55"/>
      <c r="X1241" s="55"/>
      <c r="Y1241" s="55"/>
      <c r="Z1241" s="55"/>
    </row>
    <row r="1242" spans="1:26">
      <c r="A1242" s="47" t="s">
        <v>55</v>
      </c>
      <c r="B1242" s="48" t="s">
        <v>88</v>
      </c>
      <c r="C1242" s="49" t="s">
        <v>125</v>
      </c>
      <c r="D1242" s="50">
        <v>2003</v>
      </c>
      <c r="E1242" s="56">
        <v>2983351816</v>
      </c>
      <c r="F1242" s="56">
        <v>3676818985</v>
      </c>
      <c r="G1242" s="56">
        <v>4905869805</v>
      </c>
      <c r="H1242" s="56">
        <v>430790322</v>
      </c>
      <c r="I1242" s="52">
        <f t="shared" si="63"/>
        <v>11996830928</v>
      </c>
      <c r="J1242" s="51">
        <v>0</v>
      </c>
      <c r="K1242" s="53">
        <f t="shared" si="66"/>
        <v>11996830928</v>
      </c>
      <c r="L1242" s="34">
        <v>0</v>
      </c>
      <c r="M1242" s="63"/>
      <c r="O1242" s="35" t="str">
        <f>IF([1]totrevprm!O1243="","",[1]totrevprm!O1243)</f>
        <v/>
      </c>
      <c r="V1242" s="35"/>
      <c r="W1242" s="55"/>
      <c r="X1242" s="55"/>
      <c r="Y1242" s="55"/>
      <c r="Z1242" s="55"/>
    </row>
    <row r="1243" spans="1:26">
      <c r="A1243" s="47" t="s">
        <v>55</v>
      </c>
      <c r="B1243" s="48" t="s">
        <v>88</v>
      </c>
      <c r="C1243" s="49" t="s">
        <v>125</v>
      </c>
      <c r="D1243" s="50">
        <v>2004</v>
      </c>
      <c r="E1243" s="56">
        <v>3017296814</v>
      </c>
      <c r="F1243" s="56">
        <v>3145321138</v>
      </c>
      <c r="G1243" s="56">
        <v>5362292378</v>
      </c>
      <c r="H1243" s="56">
        <v>412138877</v>
      </c>
      <c r="I1243" s="52">
        <f t="shared" si="63"/>
        <v>11937049207</v>
      </c>
      <c r="J1243" s="51">
        <v>0</v>
      </c>
      <c r="K1243" s="53">
        <f t="shared" si="66"/>
        <v>11937049207</v>
      </c>
      <c r="L1243" s="34">
        <v>0</v>
      </c>
      <c r="M1243" s="63"/>
      <c r="O1243" s="35" t="str">
        <f>IF([1]totrevprm!O1244="","",[1]totrevprm!O1244)</f>
        <v/>
      </c>
      <c r="V1243" s="35"/>
      <c r="W1243" s="55"/>
      <c r="X1243" s="55"/>
      <c r="Y1243" s="55"/>
      <c r="Z1243" s="55"/>
    </row>
    <row r="1244" spans="1:26">
      <c r="A1244" s="47" t="s">
        <v>55</v>
      </c>
      <c r="B1244" s="48" t="s">
        <v>88</v>
      </c>
      <c r="C1244" s="49"/>
      <c r="D1244" s="50">
        <v>2005</v>
      </c>
      <c r="E1244" s="56">
        <v>3115275303</v>
      </c>
      <c r="F1244" s="56">
        <v>3099911047</v>
      </c>
      <c r="G1244" s="56">
        <v>5884210882.1499901</v>
      </c>
      <c r="H1244" s="56">
        <v>817039712</v>
      </c>
      <c r="I1244" s="52">
        <f t="shared" si="63"/>
        <v>12916436944.14999</v>
      </c>
      <c r="J1244" s="51">
        <v>0</v>
      </c>
      <c r="K1244" s="53">
        <f t="shared" si="66"/>
        <v>12916436944.14999</v>
      </c>
      <c r="L1244" s="34">
        <v>0</v>
      </c>
      <c r="M1244" s="63"/>
      <c r="O1244" s="35" t="str">
        <f>IF([1]totrevprm!O1245="","",[1]totrevprm!O1245)</f>
        <v/>
      </c>
      <c r="V1244" s="35"/>
      <c r="W1244" s="55"/>
      <c r="X1244" s="55"/>
      <c r="Y1244" s="55"/>
      <c r="Z1244" s="55"/>
    </row>
    <row r="1245" spans="1:26">
      <c r="A1245" s="47" t="s">
        <v>55</v>
      </c>
      <c r="B1245" s="48" t="s">
        <v>88</v>
      </c>
      <c r="C1245" s="49"/>
      <c r="D1245" s="50">
        <v>2006</v>
      </c>
      <c r="E1245" s="34">
        <v>3370338158</v>
      </c>
      <c r="F1245" s="34">
        <v>3375914426</v>
      </c>
      <c r="G1245" s="34">
        <v>6752379642</v>
      </c>
      <c r="H1245" s="34">
        <v>442370847</v>
      </c>
      <c r="I1245" s="52">
        <f t="shared" si="63"/>
        <v>13941003073</v>
      </c>
      <c r="J1245" s="51">
        <v>0</v>
      </c>
      <c r="K1245" s="53">
        <f t="shared" si="66"/>
        <v>13941003073</v>
      </c>
      <c r="L1245" s="34">
        <v>0</v>
      </c>
      <c r="M1245" s="63"/>
      <c r="O1245" s="35" t="str">
        <f>IF([1]totrevprm!O1246="","",[1]totrevprm!O1246)</f>
        <v/>
      </c>
      <c r="V1245" s="35"/>
      <c r="W1245" s="55"/>
      <c r="X1245" s="55"/>
      <c r="Y1245" s="55"/>
      <c r="Z1245" s="55"/>
    </row>
    <row r="1246" spans="1:26">
      <c r="A1246" s="47" t="s">
        <v>55</v>
      </c>
      <c r="B1246" s="48" t="s">
        <v>88</v>
      </c>
      <c r="C1246" s="49"/>
      <c r="D1246" s="50">
        <v>2007</v>
      </c>
      <c r="E1246" s="34">
        <v>3471950313</v>
      </c>
      <c r="F1246" s="34">
        <v>3430752748</v>
      </c>
      <c r="G1246" s="34">
        <v>7751883243</v>
      </c>
      <c r="H1246" s="34">
        <v>526667603</v>
      </c>
      <c r="I1246" s="52">
        <f t="shared" si="63"/>
        <v>15181253907</v>
      </c>
      <c r="J1246" s="51">
        <v>0</v>
      </c>
      <c r="K1246" s="53">
        <f t="shared" si="66"/>
        <v>15181253907</v>
      </c>
      <c r="L1246" s="34">
        <v>0</v>
      </c>
      <c r="M1246" s="63"/>
      <c r="O1246" s="35" t="str">
        <f>IF([1]totrevprm!O1247="","",[1]totrevprm!O1247)</f>
        <v/>
      </c>
      <c r="V1246" s="35"/>
      <c r="W1246" s="55"/>
      <c r="X1246" s="55"/>
      <c r="Y1246" s="55"/>
      <c r="Z1246" s="55"/>
    </row>
    <row r="1247" spans="1:26">
      <c r="A1247" s="47" t="s">
        <v>55</v>
      </c>
      <c r="B1247" s="48" t="s">
        <v>88</v>
      </c>
      <c r="C1247" s="49"/>
      <c r="D1247" s="50">
        <v>2008</v>
      </c>
      <c r="E1247" s="34">
        <v>3578435894</v>
      </c>
      <c r="F1247" s="34">
        <v>4701898477</v>
      </c>
      <c r="G1247" s="34">
        <v>8283868055</v>
      </c>
      <c r="H1247" s="34">
        <v>642489200</v>
      </c>
      <c r="I1247" s="52">
        <f t="shared" si="63"/>
        <v>17206691626</v>
      </c>
      <c r="J1247" s="51">
        <v>0</v>
      </c>
      <c r="K1247" s="53">
        <f t="shared" si="66"/>
        <v>17206691626</v>
      </c>
      <c r="L1247" s="34">
        <v>0</v>
      </c>
      <c r="M1247" s="63"/>
      <c r="O1247" s="35" t="str">
        <f>IF([1]totrevprm!O1248="","",[1]totrevprm!O1248)</f>
        <v/>
      </c>
      <c r="V1247" s="35"/>
      <c r="W1247" s="55"/>
      <c r="X1247" s="55"/>
      <c r="Y1247" s="55"/>
      <c r="Z1247" s="55"/>
    </row>
    <row r="1248" spans="1:26">
      <c r="A1248" s="47" t="s">
        <v>55</v>
      </c>
      <c r="B1248" s="48" t="s">
        <v>88</v>
      </c>
      <c r="C1248" s="49"/>
      <c r="D1248" s="50">
        <v>2009</v>
      </c>
      <c r="E1248" s="34">
        <v>3732635087</v>
      </c>
      <c r="F1248" s="34">
        <v>4671091867</v>
      </c>
      <c r="G1248" s="34">
        <v>8403625995</v>
      </c>
      <c r="H1248" s="34">
        <v>757020943</v>
      </c>
      <c r="I1248" s="52">
        <f t="shared" ref="I1248:I1311" si="67">SUM(E1248:H1248)</f>
        <v>17564373892</v>
      </c>
      <c r="J1248" s="51">
        <v>0</v>
      </c>
      <c r="K1248" s="53">
        <f t="shared" si="66"/>
        <v>17564373892</v>
      </c>
      <c r="L1248" s="34">
        <v>0</v>
      </c>
      <c r="M1248" s="63"/>
      <c r="O1248" s="35" t="str">
        <f>IF([1]totrevprm!O1249="","",[1]totrevprm!O1249)</f>
        <v/>
      </c>
      <c r="V1248" s="35"/>
      <c r="W1248" s="55"/>
      <c r="X1248" s="55"/>
      <c r="Y1248" s="55"/>
      <c r="Z1248" s="55"/>
    </row>
    <row r="1249" spans="1:26">
      <c r="A1249" s="47" t="s">
        <v>55</v>
      </c>
      <c r="B1249" s="48" t="s">
        <v>88</v>
      </c>
      <c r="C1249" s="49"/>
      <c r="D1249" s="50">
        <v>2010</v>
      </c>
      <c r="E1249" s="34">
        <v>3941644362</v>
      </c>
      <c r="F1249" s="34">
        <v>3896747082</v>
      </c>
      <c r="G1249" s="34">
        <v>8847410340</v>
      </c>
      <c r="H1249" s="34">
        <v>522861618</v>
      </c>
      <c r="I1249" s="52">
        <f t="shared" si="67"/>
        <v>17208663402</v>
      </c>
      <c r="J1249" s="51">
        <v>0</v>
      </c>
      <c r="K1249" s="53">
        <f t="shared" si="66"/>
        <v>17208663402</v>
      </c>
      <c r="L1249" s="34">
        <v>0</v>
      </c>
      <c r="M1249" s="63"/>
      <c r="O1249" s="35" t="str">
        <f>IF([1]totrevprm!O1250="","",[1]totrevprm!O1250)</f>
        <v/>
      </c>
      <c r="V1249" s="35"/>
      <c r="W1249" s="55"/>
      <c r="X1249" s="55"/>
      <c r="Y1249" s="55"/>
      <c r="Z1249" s="55"/>
    </row>
    <row r="1250" spans="1:26">
      <c r="A1250" s="47" t="s">
        <v>55</v>
      </c>
      <c r="B1250" s="48" t="s">
        <v>88</v>
      </c>
      <c r="C1250" s="49"/>
      <c r="D1250" s="50">
        <v>2011</v>
      </c>
      <c r="E1250" s="34">
        <v>4117051619</v>
      </c>
      <c r="F1250" s="34">
        <v>3809439687</v>
      </c>
      <c r="G1250" s="34">
        <v>8915135852.5100002</v>
      </c>
      <c r="H1250" s="34">
        <v>601777807</v>
      </c>
      <c r="I1250" s="52">
        <f t="shared" si="67"/>
        <v>17443404965.510002</v>
      </c>
      <c r="J1250" s="51">
        <v>0</v>
      </c>
      <c r="K1250" s="53">
        <f t="shared" si="66"/>
        <v>17443404965.510002</v>
      </c>
      <c r="L1250" s="34">
        <v>0</v>
      </c>
      <c r="M1250" s="63"/>
      <c r="O1250" s="35" t="str">
        <f>IF([1]totrevprm!O1251="","",[1]totrevprm!O1251)</f>
        <v/>
      </c>
      <c r="V1250" s="35"/>
      <c r="W1250" s="55"/>
      <c r="X1250" s="55"/>
      <c r="Y1250" s="55"/>
      <c r="Z1250" s="55"/>
    </row>
    <row r="1251" spans="1:26">
      <c r="A1251" s="47" t="s">
        <v>55</v>
      </c>
      <c r="B1251" s="48" t="s">
        <v>88</v>
      </c>
      <c r="C1251" s="49"/>
      <c r="D1251" s="50">
        <v>2012</v>
      </c>
      <c r="E1251" s="34">
        <v>4203464916</v>
      </c>
      <c r="F1251" s="34">
        <v>4254123065</v>
      </c>
      <c r="G1251" s="34">
        <v>9264707784</v>
      </c>
      <c r="H1251" s="34">
        <v>626185615</v>
      </c>
      <c r="I1251" s="52">
        <f t="shared" si="67"/>
        <v>18348481380</v>
      </c>
      <c r="J1251" s="51">
        <v>0</v>
      </c>
      <c r="K1251" s="53">
        <f t="shared" si="66"/>
        <v>18348481380</v>
      </c>
      <c r="L1251" s="34">
        <v>0</v>
      </c>
      <c r="M1251" s="63"/>
      <c r="O1251" s="35" t="str">
        <f>IF([1]totrevprm!O1252="","",[1]totrevprm!O1252)</f>
        <v/>
      </c>
      <c r="V1251" s="35"/>
      <c r="W1251" s="55"/>
      <c r="X1251" s="55"/>
      <c r="Y1251" s="55"/>
      <c r="Z1251" s="55"/>
    </row>
    <row r="1252" spans="1:26">
      <c r="A1252" s="47" t="s">
        <v>55</v>
      </c>
      <c r="B1252" s="48" t="s">
        <v>88</v>
      </c>
      <c r="C1252" s="49"/>
      <c r="D1252" s="50">
        <v>2013</v>
      </c>
      <c r="E1252" s="34">
        <v>4107216595</v>
      </c>
      <c r="F1252" s="34">
        <v>4599872888</v>
      </c>
      <c r="G1252" s="34">
        <v>8166237292</v>
      </c>
      <c r="H1252" s="34">
        <v>582274089</v>
      </c>
      <c r="I1252" s="52">
        <f t="shared" si="67"/>
        <v>17455600864</v>
      </c>
      <c r="J1252" s="51">
        <v>0</v>
      </c>
      <c r="K1252" s="53">
        <f t="shared" si="66"/>
        <v>17455600864</v>
      </c>
      <c r="L1252" s="34">
        <v>0</v>
      </c>
      <c r="M1252" s="63"/>
      <c r="O1252" s="35" t="str">
        <f>IF([1]totrevprm!O1253="","",[1]totrevprm!O1253)</f>
        <v/>
      </c>
      <c r="V1252" s="35"/>
      <c r="W1252" s="55"/>
      <c r="X1252" s="55"/>
      <c r="Y1252" s="55"/>
      <c r="Z1252" s="55"/>
    </row>
    <row r="1253" spans="1:26">
      <c r="A1253" s="47" t="s">
        <v>55</v>
      </c>
      <c r="B1253" s="48" t="s">
        <v>88</v>
      </c>
      <c r="C1253" s="49"/>
      <c r="D1253" s="50">
        <v>2014</v>
      </c>
      <c r="E1253" s="34">
        <v>4154424080</v>
      </c>
      <c r="F1253" s="34">
        <v>4440490624</v>
      </c>
      <c r="G1253" s="34">
        <v>9127098739.1599998</v>
      </c>
      <c r="H1253" s="34">
        <v>750616789</v>
      </c>
      <c r="I1253" s="52">
        <f t="shared" si="67"/>
        <v>18472630232.16</v>
      </c>
      <c r="J1253" s="51">
        <v>0</v>
      </c>
      <c r="K1253" s="53">
        <f t="shared" si="66"/>
        <v>18472630232.16</v>
      </c>
      <c r="L1253" s="34">
        <v>0</v>
      </c>
      <c r="M1253" s="63"/>
      <c r="O1253" s="35" t="str">
        <f>IF([1]totrevprm!O1254="","",[1]totrevprm!O1254)</f>
        <v/>
      </c>
      <c r="V1253" s="35"/>
      <c r="W1253" s="55"/>
      <c r="X1253" s="55"/>
      <c r="Y1253" s="55"/>
      <c r="Z1253" s="55"/>
    </row>
    <row r="1254" spans="1:26">
      <c r="A1254" s="47" t="s">
        <v>55</v>
      </c>
      <c r="B1254" s="48" t="s">
        <v>88</v>
      </c>
      <c r="C1254" s="49"/>
      <c r="D1254" s="50">
        <v>2015</v>
      </c>
      <c r="E1254" s="34">
        <v>4325330231</v>
      </c>
      <c r="F1254" s="34">
        <v>4985448302</v>
      </c>
      <c r="G1254" s="34">
        <v>9399002542</v>
      </c>
      <c r="H1254" s="34">
        <v>604296142</v>
      </c>
      <c r="I1254" s="52">
        <f t="shared" si="67"/>
        <v>19314077217</v>
      </c>
      <c r="J1254" s="51">
        <v>0</v>
      </c>
      <c r="K1254" s="53">
        <f t="shared" si="66"/>
        <v>19314077217</v>
      </c>
      <c r="L1254" s="34">
        <v>0</v>
      </c>
      <c r="M1254" s="63"/>
      <c r="O1254" s="35" t="str">
        <f>IF([1]totrevprm!O1255="","",[1]totrevprm!O1255)</f>
        <v/>
      </c>
      <c r="P1254" s="32">
        <v>790332314.02872908</v>
      </c>
      <c r="Q1254" s="32">
        <v>340492524.39432836</v>
      </c>
      <c r="V1254" s="35"/>
      <c r="W1254" s="55"/>
      <c r="X1254" s="55"/>
      <c r="Y1254" s="55"/>
      <c r="Z1254" s="55"/>
    </row>
    <row r="1255" spans="1:26">
      <c r="A1255" s="47" t="s">
        <v>55</v>
      </c>
      <c r="B1255" s="48" t="s">
        <v>88</v>
      </c>
      <c r="C1255" s="49"/>
      <c r="D1255" s="50">
        <v>2016</v>
      </c>
      <c r="E1255" s="34">
        <v>4469531709</v>
      </c>
      <c r="F1255" s="34">
        <v>5357752938</v>
      </c>
      <c r="G1255" s="34">
        <v>9409901862</v>
      </c>
      <c r="H1255" s="34">
        <v>862608231</v>
      </c>
      <c r="I1255" s="52">
        <f t="shared" si="67"/>
        <v>20099794740</v>
      </c>
      <c r="J1255" s="51">
        <v>0</v>
      </c>
      <c r="K1255" s="53">
        <f t="shared" si="66"/>
        <v>20099794740</v>
      </c>
      <c r="L1255" s="34">
        <v>0</v>
      </c>
      <c r="M1255" s="63"/>
      <c r="O1255" s="35" t="str">
        <f>IF([1]totrevprm!O1256="","",[1]totrevprm!O1256)</f>
        <v/>
      </c>
      <c r="P1255" s="32">
        <v>812781842.20299029</v>
      </c>
      <c r="Q1255" s="32">
        <v>346801585.99278194</v>
      </c>
      <c r="V1255" s="35"/>
      <c r="W1255" s="55"/>
      <c r="X1255" s="55"/>
      <c r="Y1255" s="55"/>
      <c r="Z1255" s="55"/>
    </row>
    <row r="1256" spans="1:26">
      <c r="A1256" s="47" t="s">
        <v>55</v>
      </c>
      <c r="B1256" s="48" t="s">
        <v>88</v>
      </c>
      <c r="C1256" s="49"/>
      <c r="D1256" s="50">
        <v>2017</v>
      </c>
      <c r="E1256" s="34">
        <v>4714555372</v>
      </c>
      <c r="F1256" s="34">
        <v>5723207601</v>
      </c>
      <c r="G1256" s="34">
        <v>11501098601.540001</v>
      </c>
      <c r="H1256" s="34">
        <v>510956399</v>
      </c>
      <c r="I1256" s="52">
        <f t="shared" si="67"/>
        <v>22449817973.540001</v>
      </c>
      <c r="J1256" s="51">
        <v>0</v>
      </c>
      <c r="K1256" s="53">
        <f t="shared" si="66"/>
        <v>22449817973.540001</v>
      </c>
      <c r="L1256" s="34">
        <v>0</v>
      </c>
      <c r="M1256" s="63"/>
      <c r="O1256" s="35" t="str">
        <f>IF([1]totrevprm!O1257="","",[1]totrevprm!O1257)</f>
        <v/>
      </c>
      <c r="P1256" s="32">
        <v>815172376.16084611</v>
      </c>
      <c r="Q1256" s="32">
        <v>350643473.54724401</v>
      </c>
      <c r="V1256" s="35"/>
      <c r="W1256" s="55"/>
      <c r="X1256" s="55"/>
      <c r="Y1256" s="55"/>
      <c r="Z1256" s="55"/>
    </row>
    <row r="1257" spans="1:26">
      <c r="A1257" s="47" t="s">
        <v>55</v>
      </c>
      <c r="B1257" s="48" t="s">
        <v>88</v>
      </c>
      <c r="C1257" s="49"/>
      <c r="D1257" s="50">
        <v>2018</v>
      </c>
      <c r="E1257" s="34">
        <v>4661514622</v>
      </c>
      <c r="F1257" s="34">
        <v>6397994310</v>
      </c>
      <c r="G1257" s="34">
        <v>12778783116.1</v>
      </c>
      <c r="H1257" s="34">
        <v>599230820</v>
      </c>
      <c r="I1257" s="52">
        <f t="shared" si="67"/>
        <v>24437522868.099998</v>
      </c>
      <c r="J1257" s="51">
        <v>0</v>
      </c>
      <c r="K1257" s="53">
        <f t="shared" si="66"/>
        <v>24437522868.099998</v>
      </c>
      <c r="L1257" s="57">
        <v>0</v>
      </c>
      <c r="M1257" s="63" t="s">
        <v>134</v>
      </c>
      <c r="N1257" t="s">
        <v>101</v>
      </c>
      <c r="O1257" s="35" t="str">
        <f>IF([1]totrevprm!O1258="","",[1]totrevprm!O1258)</f>
        <v>Yes</v>
      </c>
      <c r="P1257" s="32">
        <v>837232747.18045151</v>
      </c>
      <c r="Q1257" s="32">
        <v>348585620.97321594</v>
      </c>
      <c r="R1257" s="73"/>
      <c r="V1257" s="35"/>
      <c r="W1257" s="55"/>
      <c r="X1257" s="55"/>
      <c r="Y1257" s="55"/>
      <c r="Z1257" s="55"/>
    </row>
    <row r="1258" spans="1:26">
      <c r="A1258" s="47" t="s">
        <v>55</v>
      </c>
      <c r="B1258" s="48" t="s">
        <v>88</v>
      </c>
      <c r="C1258" s="49"/>
      <c r="D1258" s="50">
        <v>2019</v>
      </c>
      <c r="E1258" s="34">
        <v>4851453359</v>
      </c>
      <c r="F1258" s="34">
        <v>7455723301</v>
      </c>
      <c r="G1258" s="34">
        <v>12802370171.619101</v>
      </c>
      <c r="H1258" s="34">
        <v>259243525</v>
      </c>
      <c r="I1258" s="52">
        <f t="shared" si="67"/>
        <v>25368790356.619102</v>
      </c>
      <c r="J1258" s="51">
        <v>0</v>
      </c>
      <c r="K1258" s="53">
        <f t="shared" si="66"/>
        <v>25368790356.619102</v>
      </c>
      <c r="L1258" s="34">
        <v>32841798</v>
      </c>
      <c r="M1258" s="63" t="s">
        <v>131</v>
      </c>
      <c r="N1258" t="s">
        <v>101</v>
      </c>
      <c r="O1258" s="35" t="str">
        <f>IF([1]totrevprm!O1259="","",[1]totrevprm!O1259)</f>
        <v/>
      </c>
      <c r="P1258" s="32">
        <v>868541442.3661108</v>
      </c>
      <c r="Q1258" s="32">
        <v>350572994.14206243</v>
      </c>
      <c r="R1258" s="73"/>
      <c r="V1258" s="35"/>
      <c r="W1258" s="55"/>
      <c r="X1258" s="55"/>
      <c r="Y1258" s="55"/>
      <c r="Z1258" s="55"/>
    </row>
    <row r="1259" spans="1:26">
      <c r="A1259" s="47" t="s">
        <v>55</v>
      </c>
      <c r="B1259" s="48" t="s">
        <v>88</v>
      </c>
      <c r="C1259" s="49"/>
      <c r="D1259" s="50">
        <v>2020</v>
      </c>
      <c r="E1259" s="34">
        <v>4944062712</v>
      </c>
      <c r="F1259" s="34">
        <v>7015864715</v>
      </c>
      <c r="G1259" s="34">
        <v>12535962612</v>
      </c>
      <c r="H1259" s="34">
        <v>340475874</v>
      </c>
      <c r="I1259" s="52">
        <f t="shared" si="67"/>
        <v>24836365913</v>
      </c>
      <c r="J1259" s="51">
        <v>0</v>
      </c>
      <c r="K1259" s="53">
        <f t="shared" si="66"/>
        <v>24836365913</v>
      </c>
      <c r="L1259" s="34">
        <v>33535968</v>
      </c>
      <c r="M1259" s="63" t="s">
        <v>131</v>
      </c>
      <c r="N1259" t="s">
        <v>101</v>
      </c>
      <c r="O1259" s="35" t="str">
        <f>IF([1]totrevprm!O1260="","",[1]totrevprm!O1260)</f>
        <v/>
      </c>
      <c r="P1259" s="32">
        <v>922148079</v>
      </c>
      <c r="Q1259" s="32">
        <v>341564638</v>
      </c>
      <c r="R1259" s="73"/>
      <c r="V1259" s="35"/>
      <c r="W1259" s="55"/>
      <c r="X1259" s="55"/>
      <c r="Y1259" s="55"/>
      <c r="Z1259" s="55"/>
    </row>
    <row r="1260" spans="1:26">
      <c r="A1260" s="47" t="s">
        <v>55</v>
      </c>
      <c r="B1260" s="48" t="s">
        <v>88</v>
      </c>
      <c r="C1260" s="49"/>
      <c r="D1260" s="50">
        <v>2021</v>
      </c>
      <c r="E1260" s="34">
        <v>5482790746</v>
      </c>
      <c r="F1260" s="34">
        <v>8982996099</v>
      </c>
      <c r="G1260" s="34">
        <v>13244408230</v>
      </c>
      <c r="H1260" s="34">
        <v>131422606</v>
      </c>
      <c r="I1260" s="52">
        <f t="shared" si="67"/>
        <v>27841617681</v>
      </c>
      <c r="J1260" s="51">
        <v>0</v>
      </c>
      <c r="K1260" s="53">
        <f t="shared" si="66"/>
        <v>27841617681</v>
      </c>
      <c r="L1260" s="57">
        <v>0</v>
      </c>
      <c r="M1260" s="63" t="s">
        <v>132</v>
      </c>
      <c r="N1260" t="s">
        <v>101</v>
      </c>
      <c r="O1260" s="35"/>
      <c r="P1260" s="32">
        <v>857586763.70000005</v>
      </c>
      <c r="Q1260" s="32">
        <v>375017738</v>
      </c>
      <c r="R1260" s="73"/>
      <c r="V1260" s="35"/>
      <c r="W1260" s="55"/>
      <c r="X1260" s="55"/>
      <c r="Y1260" s="55"/>
      <c r="Z1260" s="55"/>
    </row>
    <row r="1261" spans="1:26">
      <c r="A1261" s="47" t="s">
        <v>55</v>
      </c>
      <c r="B1261" s="48" t="s">
        <v>88</v>
      </c>
      <c r="C1261" s="49"/>
      <c r="D1261" s="50">
        <v>2022</v>
      </c>
      <c r="E1261" s="34">
        <v>5383648187</v>
      </c>
      <c r="F1261" s="34">
        <v>12221006335</v>
      </c>
      <c r="G1261" s="34">
        <v>14038206982</v>
      </c>
      <c r="H1261" s="34">
        <v>129265209</v>
      </c>
      <c r="I1261" s="52">
        <f t="shared" si="67"/>
        <v>31772126713</v>
      </c>
      <c r="J1261" s="51">
        <v>0</v>
      </c>
      <c r="K1261" s="53">
        <f t="shared" si="66"/>
        <v>31772126713</v>
      </c>
      <c r="L1261" s="57">
        <v>0</v>
      </c>
      <c r="M1261" s="63" t="s">
        <v>132</v>
      </c>
      <c r="N1261" t="s">
        <v>101</v>
      </c>
      <c r="O1261" s="35" t="str">
        <f>IF([1]totrevprm!O1264="","",[1]totrevprm!O1264)</f>
        <v/>
      </c>
      <c r="P1261" s="57">
        <v>926110905</v>
      </c>
      <c r="Q1261" s="57">
        <v>374178402</v>
      </c>
    </row>
    <row r="1262" spans="1:26">
      <c r="A1262" s="47" t="s">
        <v>55</v>
      </c>
      <c r="B1262" s="48" t="s">
        <v>88</v>
      </c>
      <c r="C1262" s="49"/>
      <c r="D1262" s="50">
        <v>2023</v>
      </c>
      <c r="E1262" s="34">
        <v>5570490169</v>
      </c>
      <c r="F1262" s="34">
        <v>12708971837.351601</v>
      </c>
      <c r="G1262" s="34">
        <v>15393934410.211899</v>
      </c>
      <c r="H1262" s="34">
        <v>95757373</v>
      </c>
      <c r="I1262" s="52">
        <f t="shared" si="67"/>
        <v>33769153789.563499</v>
      </c>
      <c r="K1262" s="53">
        <f t="shared" si="66"/>
        <v>33769153789.563499</v>
      </c>
      <c r="L1262" s="34">
        <v>0</v>
      </c>
      <c r="M1262" s="63" t="s">
        <v>132</v>
      </c>
      <c r="O1262" s="35"/>
      <c r="P1262" s="57">
        <v>984896065.03999996</v>
      </c>
      <c r="Q1262" s="57">
        <v>380232996</v>
      </c>
    </row>
    <row r="1263" spans="1:26">
      <c r="A1263" s="47"/>
      <c r="B1263" s="49"/>
      <c r="C1263" s="49"/>
      <c r="E1263" s="51"/>
      <c r="F1263" s="51"/>
      <c r="G1263" s="51"/>
      <c r="H1263" s="51"/>
      <c r="I1263" s="52"/>
      <c r="K1263" s="59"/>
      <c r="L1263" s="34"/>
      <c r="O1263" s="35"/>
    </row>
    <row r="1264" spans="1:26">
      <c r="A1264" s="47" t="s">
        <v>56</v>
      </c>
      <c r="B1264" s="48" t="s">
        <v>221</v>
      </c>
      <c r="C1264" s="49" t="s">
        <v>149</v>
      </c>
      <c r="D1264" s="50">
        <v>1988</v>
      </c>
      <c r="E1264" s="51">
        <v>149101958</v>
      </c>
      <c r="F1264" s="51">
        <v>150864610</v>
      </c>
      <c r="G1264" s="51">
        <v>117708329</v>
      </c>
      <c r="H1264" s="51">
        <v>20081033</v>
      </c>
      <c r="I1264" s="52">
        <f t="shared" si="67"/>
        <v>437755930</v>
      </c>
      <c r="J1264" s="51">
        <v>0</v>
      </c>
      <c r="K1264" s="53">
        <f>SUM(I1264:J1264)</f>
        <v>437755930</v>
      </c>
      <c r="L1264" s="34">
        <v>0</v>
      </c>
      <c r="O1264" s="35" t="str">
        <f>IF([1]totrevprm!O1265="","",[1]totrevprm!O1265)</f>
        <v/>
      </c>
    </row>
    <row r="1265" spans="1:26">
      <c r="A1265" s="47" t="s">
        <v>56</v>
      </c>
      <c r="B1265" s="48" t="s">
        <v>221</v>
      </c>
      <c r="C1265" s="49" t="s">
        <v>125</v>
      </c>
      <c r="D1265" s="50">
        <v>1989</v>
      </c>
      <c r="E1265" s="51">
        <v>147961050</v>
      </c>
      <c r="F1265" s="51">
        <v>144092600</v>
      </c>
      <c r="G1265" s="51">
        <v>118596232</v>
      </c>
      <c r="H1265" s="51">
        <v>23499885</v>
      </c>
      <c r="I1265" s="52">
        <f t="shared" si="67"/>
        <v>434149767</v>
      </c>
      <c r="J1265" s="51">
        <v>0</v>
      </c>
      <c r="K1265" s="53">
        <f t="shared" ref="K1265:K1299" si="68">SUM(I1265:J1265)</f>
        <v>434149767</v>
      </c>
      <c r="L1265" s="34">
        <v>0</v>
      </c>
      <c r="O1265" s="35" t="str">
        <f>IF([1]totrevprm!O1266="","",[1]totrevprm!O1266)</f>
        <v/>
      </c>
    </row>
    <row r="1266" spans="1:26">
      <c r="A1266" s="47" t="s">
        <v>56</v>
      </c>
      <c r="B1266" s="48" t="s">
        <v>221</v>
      </c>
      <c r="C1266" s="49" t="s">
        <v>125</v>
      </c>
      <c r="D1266" s="50">
        <v>1990</v>
      </c>
      <c r="E1266" s="51">
        <v>142834709</v>
      </c>
      <c r="F1266" s="51">
        <v>173952838.72</v>
      </c>
      <c r="G1266" s="51">
        <v>125638553</v>
      </c>
      <c r="H1266" s="51">
        <v>21249321</v>
      </c>
      <c r="I1266" s="52">
        <f t="shared" si="67"/>
        <v>463675421.72000003</v>
      </c>
      <c r="J1266" s="51">
        <v>0</v>
      </c>
      <c r="K1266" s="53">
        <f t="shared" si="68"/>
        <v>463675421.72000003</v>
      </c>
      <c r="L1266" s="34">
        <v>0</v>
      </c>
      <c r="O1266" s="35" t="str">
        <f>IF([1]totrevprm!O1267="","",[1]totrevprm!O1267)</f>
        <v/>
      </c>
    </row>
    <row r="1267" spans="1:26">
      <c r="A1267" s="47" t="s">
        <v>56</v>
      </c>
      <c r="B1267" s="48" t="s">
        <v>221</v>
      </c>
      <c r="C1267" s="49" t="s">
        <v>125</v>
      </c>
      <c r="D1267" s="50">
        <v>1991</v>
      </c>
      <c r="E1267" s="51">
        <v>137922363</v>
      </c>
      <c r="F1267" s="51">
        <v>150360104</v>
      </c>
      <c r="G1267" s="51">
        <v>439549120</v>
      </c>
      <c r="H1267" s="51">
        <v>30874468</v>
      </c>
      <c r="I1267" s="52">
        <f t="shared" si="67"/>
        <v>758706055</v>
      </c>
      <c r="J1267" s="51">
        <v>0</v>
      </c>
      <c r="K1267" s="53">
        <f t="shared" si="68"/>
        <v>758706055</v>
      </c>
      <c r="L1267" s="34">
        <v>0</v>
      </c>
      <c r="O1267" s="35" t="str">
        <f>IF([1]totrevprm!O1268="","",[1]totrevprm!O1268)</f>
        <v/>
      </c>
    </row>
    <row r="1268" spans="1:26">
      <c r="A1268" s="47" t="s">
        <v>56</v>
      </c>
      <c r="B1268" s="48" t="s">
        <v>221</v>
      </c>
      <c r="C1268" s="49" t="s">
        <v>125</v>
      </c>
      <c r="D1268" s="50">
        <v>1992</v>
      </c>
      <c r="E1268" s="51">
        <v>152556667</v>
      </c>
      <c r="F1268" s="51">
        <v>137468722.75999999</v>
      </c>
      <c r="G1268" s="51">
        <v>427971629</v>
      </c>
      <c r="H1268" s="51">
        <v>23033145</v>
      </c>
      <c r="I1268" s="52">
        <f t="shared" si="67"/>
        <v>741030163.75999999</v>
      </c>
      <c r="J1268" s="51">
        <v>0</v>
      </c>
      <c r="K1268" s="53">
        <f t="shared" si="68"/>
        <v>741030163.75999999</v>
      </c>
      <c r="L1268" s="34">
        <v>0</v>
      </c>
      <c r="O1268" s="35" t="str">
        <f>IF([1]totrevprm!O1269="","",[1]totrevprm!O1269)</f>
        <v/>
      </c>
    </row>
    <row r="1269" spans="1:26">
      <c r="A1269" s="47" t="s">
        <v>56</v>
      </c>
      <c r="B1269" s="48" t="s">
        <v>221</v>
      </c>
      <c r="C1269" s="49" t="s">
        <v>125</v>
      </c>
      <c r="D1269" s="50">
        <v>1993</v>
      </c>
      <c r="E1269" s="51">
        <v>150416311</v>
      </c>
      <c r="F1269" s="51">
        <v>131286055</v>
      </c>
      <c r="G1269" s="51">
        <v>431716028</v>
      </c>
      <c r="H1269" s="51">
        <v>30785124</v>
      </c>
      <c r="I1269" s="52">
        <f t="shared" si="67"/>
        <v>744203518</v>
      </c>
      <c r="J1269" s="51">
        <v>0</v>
      </c>
      <c r="K1269" s="53">
        <f t="shared" si="68"/>
        <v>744203518</v>
      </c>
      <c r="L1269" s="34">
        <v>0</v>
      </c>
      <c r="O1269" s="35" t="str">
        <f>IF([1]totrevprm!O1270="","",[1]totrevprm!O1270)</f>
        <v/>
      </c>
    </row>
    <row r="1270" spans="1:26">
      <c r="A1270" s="47" t="s">
        <v>56</v>
      </c>
      <c r="B1270" s="48" t="s">
        <v>221</v>
      </c>
      <c r="C1270" s="49" t="s">
        <v>125</v>
      </c>
      <c r="D1270" s="50">
        <v>1994</v>
      </c>
      <c r="E1270" s="51">
        <v>166905606</v>
      </c>
      <c r="F1270" s="51">
        <v>186484399</v>
      </c>
      <c r="G1270" s="51">
        <v>417967802</v>
      </c>
      <c r="H1270" s="51">
        <v>37601911</v>
      </c>
      <c r="I1270" s="52">
        <f t="shared" si="67"/>
        <v>808959718</v>
      </c>
      <c r="J1270" s="51">
        <v>0</v>
      </c>
      <c r="K1270" s="53">
        <f t="shared" si="68"/>
        <v>808959718</v>
      </c>
      <c r="L1270" s="34">
        <v>0</v>
      </c>
      <c r="O1270" s="35" t="str">
        <f>IF([1]totrevprm!O1271="","",[1]totrevprm!O1271)</f>
        <v/>
      </c>
    </row>
    <row r="1271" spans="1:26">
      <c r="A1271" s="47" t="s">
        <v>56</v>
      </c>
      <c r="B1271" s="48" t="s">
        <v>221</v>
      </c>
      <c r="C1271" s="49" t="s">
        <v>125</v>
      </c>
      <c r="D1271" s="50">
        <v>1995</v>
      </c>
      <c r="E1271" s="51">
        <v>177236172</v>
      </c>
      <c r="F1271" s="51">
        <v>169084571</v>
      </c>
      <c r="G1271" s="51">
        <v>491480586</v>
      </c>
      <c r="H1271" s="51">
        <v>40178860</v>
      </c>
      <c r="I1271" s="52">
        <f t="shared" si="67"/>
        <v>877980189</v>
      </c>
      <c r="J1271" s="51">
        <v>0</v>
      </c>
      <c r="K1271" s="53">
        <f t="shared" si="68"/>
        <v>877980189</v>
      </c>
      <c r="L1271" s="34">
        <v>0</v>
      </c>
      <c r="O1271" s="35" t="str">
        <f>IF([1]totrevprm!O1272="","",[1]totrevprm!O1272)</f>
        <v/>
      </c>
    </row>
    <row r="1272" spans="1:26">
      <c r="A1272" s="47" t="s">
        <v>56</v>
      </c>
      <c r="B1272" s="48" t="s">
        <v>221</v>
      </c>
      <c r="C1272" s="49" t="s">
        <v>125</v>
      </c>
      <c r="D1272" s="50">
        <v>1996</v>
      </c>
      <c r="E1272" s="51">
        <v>187428957</v>
      </c>
      <c r="F1272" s="51">
        <v>115781794</v>
      </c>
      <c r="G1272" s="51">
        <v>500364417</v>
      </c>
      <c r="H1272" s="51">
        <v>25722770</v>
      </c>
      <c r="I1272" s="52">
        <f t="shared" si="67"/>
        <v>829297938</v>
      </c>
      <c r="J1272" s="51">
        <v>0</v>
      </c>
      <c r="K1272" s="53">
        <f t="shared" si="68"/>
        <v>829297938</v>
      </c>
      <c r="L1272" s="34">
        <v>0</v>
      </c>
      <c r="O1272" s="35" t="str">
        <f>IF([1]totrevprm!O1273="","",[1]totrevprm!O1273)</f>
        <v/>
      </c>
    </row>
    <row r="1273" spans="1:26">
      <c r="A1273" s="47" t="s">
        <v>56</v>
      </c>
      <c r="B1273" s="48" t="s">
        <v>221</v>
      </c>
      <c r="C1273" s="49" t="s">
        <v>125</v>
      </c>
      <c r="D1273" s="50">
        <v>1997</v>
      </c>
      <c r="E1273" s="51">
        <v>172230258</v>
      </c>
      <c r="F1273" s="51">
        <v>129491597</v>
      </c>
      <c r="G1273" s="51">
        <v>526107462</v>
      </c>
      <c r="H1273" s="51">
        <v>23451593</v>
      </c>
      <c r="I1273" s="52">
        <f t="shared" si="67"/>
        <v>851280910</v>
      </c>
      <c r="J1273" s="51">
        <v>0</v>
      </c>
      <c r="K1273" s="53">
        <f t="shared" si="68"/>
        <v>851280910</v>
      </c>
      <c r="L1273" s="34">
        <v>0</v>
      </c>
      <c r="O1273" s="35" t="str">
        <f>IF([1]totrevprm!O1274="","",[1]totrevprm!O1274)</f>
        <v/>
      </c>
    </row>
    <row r="1274" spans="1:26">
      <c r="A1274" s="47" t="s">
        <v>56</v>
      </c>
      <c r="B1274" s="48" t="s">
        <v>221</v>
      </c>
      <c r="C1274" s="49" t="s">
        <v>125</v>
      </c>
      <c r="D1274" s="50">
        <v>1998</v>
      </c>
      <c r="E1274" s="51">
        <v>173984219</v>
      </c>
      <c r="F1274" s="51">
        <v>126063852</v>
      </c>
      <c r="G1274" s="51">
        <v>539861490</v>
      </c>
      <c r="H1274" s="51">
        <v>26800511</v>
      </c>
      <c r="I1274" s="52">
        <f t="shared" si="67"/>
        <v>866710072</v>
      </c>
      <c r="J1274" s="51">
        <v>0</v>
      </c>
      <c r="K1274" s="53">
        <f t="shared" si="68"/>
        <v>866710072</v>
      </c>
      <c r="L1274" s="34">
        <v>0</v>
      </c>
      <c r="O1274" s="35" t="str">
        <f>IF([1]totrevprm!O1275="","",[1]totrevprm!O1275)</f>
        <v/>
      </c>
    </row>
    <row r="1275" spans="1:26">
      <c r="A1275" s="47" t="s">
        <v>56</v>
      </c>
      <c r="B1275" s="48" t="s">
        <v>221</v>
      </c>
      <c r="C1275" s="49" t="s">
        <v>222</v>
      </c>
      <c r="D1275" s="50">
        <v>1999</v>
      </c>
      <c r="E1275" s="51">
        <v>179281481</v>
      </c>
      <c r="F1275" s="51">
        <v>166910886</v>
      </c>
      <c r="G1275" s="51">
        <v>575402233</v>
      </c>
      <c r="H1275" s="51">
        <v>14751927</v>
      </c>
      <c r="I1275" s="52">
        <f t="shared" si="67"/>
        <v>936346527</v>
      </c>
      <c r="J1275" s="51">
        <v>0</v>
      </c>
      <c r="K1275" s="53">
        <f t="shared" si="68"/>
        <v>936346527</v>
      </c>
      <c r="L1275" s="34">
        <v>964766</v>
      </c>
      <c r="M1275" s="61" t="s">
        <v>129</v>
      </c>
      <c r="N1275" t="s">
        <v>101</v>
      </c>
      <c r="O1275" s="35" t="str">
        <f>IF([1]totrevprm!O1276="","",[1]totrevprm!O1276)</f>
        <v/>
      </c>
    </row>
    <row r="1276" spans="1:26">
      <c r="A1276" s="47" t="s">
        <v>56</v>
      </c>
      <c r="B1276" s="48" t="s">
        <v>221</v>
      </c>
      <c r="C1276" s="49" t="s">
        <v>125</v>
      </c>
      <c r="D1276" s="50">
        <v>2000</v>
      </c>
      <c r="E1276" s="51">
        <v>170778946</v>
      </c>
      <c r="F1276" s="51">
        <v>186989723</v>
      </c>
      <c r="G1276" s="51">
        <v>613396859</v>
      </c>
      <c r="H1276" s="51">
        <v>5592101</v>
      </c>
      <c r="I1276" s="52">
        <f t="shared" si="67"/>
        <v>976757629</v>
      </c>
      <c r="J1276" s="51">
        <v>0</v>
      </c>
      <c r="K1276" s="53">
        <f t="shared" si="68"/>
        <v>976757629</v>
      </c>
      <c r="L1276" s="34">
        <v>992413</v>
      </c>
      <c r="M1276" s="61" t="s">
        <v>129</v>
      </c>
      <c r="N1276" t="s">
        <v>101</v>
      </c>
      <c r="O1276" s="35" t="str">
        <f>IF([1]totrevprm!O1277="","",[1]totrevprm!O1277)</f>
        <v/>
      </c>
      <c r="V1276" s="35" t="s">
        <v>221</v>
      </c>
      <c r="W1276" s="55">
        <v>145755</v>
      </c>
      <c r="X1276" s="55">
        <v>1854915</v>
      </c>
      <c r="Y1276" s="55">
        <v>3423511</v>
      </c>
      <c r="Z1276" s="55">
        <v>0</v>
      </c>
    </row>
    <row r="1277" spans="1:26">
      <c r="A1277" s="47" t="s">
        <v>56</v>
      </c>
      <c r="B1277" s="48" t="s">
        <v>221</v>
      </c>
      <c r="C1277" s="49" t="s">
        <v>197</v>
      </c>
      <c r="D1277" s="50">
        <v>2001</v>
      </c>
      <c r="E1277" s="51">
        <v>167726029</v>
      </c>
      <c r="F1277" s="51">
        <v>237276819</v>
      </c>
      <c r="G1277" s="51">
        <v>667558395</v>
      </c>
      <c r="H1277" s="51">
        <v>5084432</v>
      </c>
      <c r="I1277" s="52">
        <f t="shared" si="67"/>
        <v>1077645675</v>
      </c>
      <c r="J1277" s="51">
        <v>0</v>
      </c>
      <c r="K1277" s="53">
        <f t="shared" si="68"/>
        <v>1077645675</v>
      </c>
      <c r="L1277" s="32">
        <v>1868793</v>
      </c>
      <c r="M1277" s="61" t="s">
        <v>129</v>
      </c>
      <c r="N1277" t="s">
        <v>101</v>
      </c>
      <c r="O1277" s="35" t="str">
        <f>IF([1]totrevprm!O1278="","",[1]totrevprm!O1278)</f>
        <v/>
      </c>
      <c r="V1277" s="35"/>
      <c r="W1277" s="55"/>
      <c r="X1277" s="55"/>
      <c r="Y1277" s="55"/>
      <c r="Z1277" s="55"/>
    </row>
    <row r="1278" spans="1:26">
      <c r="A1278" s="47" t="s">
        <v>56</v>
      </c>
      <c r="B1278" s="48" t="s">
        <v>221</v>
      </c>
      <c r="C1278" s="49" t="s">
        <v>125</v>
      </c>
      <c r="D1278" s="50">
        <v>2002</v>
      </c>
      <c r="E1278" s="51">
        <v>179993108</v>
      </c>
      <c r="F1278" s="51">
        <v>298409254</v>
      </c>
      <c r="G1278" s="69">
        <v>718328407</v>
      </c>
      <c r="H1278" s="51">
        <v>4391859</v>
      </c>
      <c r="I1278" s="52">
        <f t="shared" si="67"/>
        <v>1201122628</v>
      </c>
      <c r="J1278" s="51">
        <v>0</v>
      </c>
      <c r="K1278" s="53">
        <f t="shared" si="68"/>
        <v>1201122628</v>
      </c>
      <c r="L1278" s="32">
        <v>1319154</v>
      </c>
      <c r="M1278" s="61" t="s">
        <v>129</v>
      </c>
      <c r="N1278" t="s">
        <v>101</v>
      </c>
      <c r="O1278" s="35" t="str">
        <f>IF([1]totrevprm!O1279="","",[1]totrevprm!O1279)</f>
        <v/>
      </c>
      <c r="V1278" s="35"/>
      <c r="W1278" s="55"/>
      <c r="X1278" s="55"/>
      <c r="Y1278" s="55"/>
      <c r="Z1278" s="55"/>
    </row>
    <row r="1279" spans="1:26">
      <c r="A1279" s="47" t="s">
        <v>56</v>
      </c>
      <c r="B1279" s="48" t="s">
        <v>221</v>
      </c>
      <c r="C1279" s="49" t="s">
        <v>125</v>
      </c>
      <c r="D1279" s="50">
        <v>2003</v>
      </c>
      <c r="E1279" s="56">
        <v>199940786</v>
      </c>
      <c r="F1279" s="56">
        <v>214983939</v>
      </c>
      <c r="G1279" s="56">
        <v>752551816</v>
      </c>
      <c r="H1279" s="56">
        <v>8927860</v>
      </c>
      <c r="I1279" s="52">
        <f t="shared" si="67"/>
        <v>1176404401</v>
      </c>
      <c r="J1279" s="51">
        <v>0</v>
      </c>
      <c r="K1279" s="53">
        <f t="shared" si="68"/>
        <v>1176404401</v>
      </c>
      <c r="L1279" s="32">
        <v>2425038</v>
      </c>
      <c r="M1279" s="61" t="s">
        <v>129</v>
      </c>
      <c r="N1279" t="s">
        <v>101</v>
      </c>
      <c r="O1279" s="35" t="str">
        <f>IF([1]totrevprm!O1280="","",[1]totrevprm!O1280)</f>
        <v/>
      </c>
      <c r="V1279" s="35"/>
      <c r="W1279" s="55"/>
      <c r="X1279" s="55"/>
      <c r="Y1279" s="55"/>
      <c r="Z1279" s="55"/>
    </row>
    <row r="1280" spans="1:26">
      <c r="A1280" s="47" t="s">
        <v>56</v>
      </c>
      <c r="B1280" s="48" t="s">
        <v>221</v>
      </c>
      <c r="C1280" s="49" t="s">
        <v>125</v>
      </c>
      <c r="D1280" s="50">
        <v>2004</v>
      </c>
      <c r="E1280" s="56">
        <v>190420415</v>
      </c>
      <c r="F1280" s="56">
        <v>246554585</v>
      </c>
      <c r="G1280" s="56">
        <v>747293199</v>
      </c>
      <c r="H1280" s="56">
        <v>7477913</v>
      </c>
      <c r="I1280" s="52">
        <f t="shared" si="67"/>
        <v>1191746112</v>
      </c>
      <c r="J1280" s="51">
        <v>0</v>
      </c>
      <c r="K1280" s="53">
        <f t="shared" si="68"/>
        <v>1191746112</v>
      </c>
      <c r="L1280" s="32">
        <v>2945300</v>
      </c>
      <c r="M1280" s="61" t="s">
        <v>129</v>
      </c>
      <c r="N1280" t="s">
        <v>101</v>
      </c>
      <c r="O1280" s="35" t="str">
        <f>IF([1]totrevprm!O1281="","",[1]totrevprm!O1281)</f>
        <v/>
      </c>
      <c r="T1280" s="62"/>
      <c r="V1280" s="35"/>
      <c r="W1280" s="55"/>
      <c r="X1280" s="55"/>
      <c r="Y1280" s="55"/>
      <c r="Z1280" s="55"/>
    </row>
    <row r="1281" spans="1:26">
      <c r="A1281" s="47" t="s">
        <v>56</v>
      </c>
      <c r="B1281" s="48" t="s">
        <v>221</v>
      </c>
      <c r="C1281" s="49"/>
      <c r="D1281" s="50">
        <v>2005</v>
      </c>
      <c r="E1281" s="56">
        <v>204700170</v>
      </c>
      <c r="F1281" s="56">
        <v>232238540</v>
      </c>
      <c r="G1281" s="56">
        <v>795945941</v>
      </c>
      <c r="H1281" s="56">
        <v>9976482</v>
      </c>
      <c r="I1281" s="52">
        <f t="shared" si="67"/>
        <v>1242861133</v>
      </c>
      <c r="J1281" s="51">
        <v>0</v>
      </c>
      <c r="K1281" s="53">
        <f t="shared" si="68"/>
        <v>1242861133</v>
      </c>
      <c r="L1281" s="32">
        <v>2021166</v>
      </c>
      <c r="M1281" s="61" t="s">
        <v>129</v>
      </c>
      <c r="N1281" t="s">
        <v>101</v>
      </c>
      <c r="O1281" s="35" t="str">
        <f>IF([1]totrevprm!O1282="","",[1]totrevprm!O1282)</f>
        <v/>
      </c>
      <c r="T1281" s="62"/>
      <c r="V1281" s="35"/>
      <c r="W1281" s="55"/>
      <c r="X1281" s="55"/>
      <c r="Y1281" s="55"/>
      <c r="Z1281" s="55"/>
    </row>
    <row r="1282" spans="1:26">
      <c r="A1282" s="47" t="s">
        <v>56</v>
      </c>
      <c r="B1282" s="48" t="s">
        <v>221</v>
      </c>
      <c r="C1282" s="49"/>
      <c r="D1282" s="50">
        <v>2006</v>
      </c>
      <c r="E1282" s="34">
        <v>209507628</v>
      </c>
      <c r="F1282" s="34">
        <v>280702791</v>
      </c>
      <c r="G1282" s="34">
        <v>888908754</v>
      </c>
      <c r="H1282" s="51">
        <v>-2529673</v>
      </c>
      <c r="I1282" s="52">
        <f t="shared" si="67"/>
        <v>1376589500</v>
      </c>
      <c r="J1282" s="51">
        <v>0</v>
      </c>
      <c r="K1282" s="53">
        <f t="shared" si="68"/>
        <v>1376589500</v>
      </c>
      <c r="L1282" s="32">
        <v>2159080</v>
      </c>
      <c r="M1282" s="61" t="s">
        <v>129</v>
      </c>
      <c r="N1282" t="s">
        <v>101</v>
      </c>
      <c r="O1282" s="35" t="str">
        <f>IF([1]totrevprm!O1283="","",[1]totrevprm!O1283)</f>
        <v/>
      </c>
      <c r="T1282" s="62"/>
      <c r="V1282" s="35"/>
      <c r="W1282" s="55"/>
      <c r="X1282" s="55"/>
      <c r="Y1282" s="55"/>
      <c r="Z1282" s="55"/>
    </row>
    <row r="1283" spans="1:26">
      <c r="A1283" s="47" t="s">
        <v>56</v>
      </c>
      <c r="B1283" s="48" t="s">
        <v>221</v>
      </c>
      <c r="C1283" s="49"/>
      <c r="D1283" s="50">
        <v>2007</v>
      </c>
      <c r="E1283" s="34">
        <v>225711099</v>
      </c>
      <c r="F1283" s="34">
        <v>298272097</v>
      </c>
      <c r="G1283" s="34">
        <v>928023397</v>
      </c>
      <c r="H1283" s="34">
        <v>3487589</v>
      </c>
      <c r="I1283" s="52">
        <f t="shared" si="67"/>
        <v>1455494182</v>
      </c>
      <c r="J1283" s="51">
        <v>0</v>
      </c>
      <c r="K1283" s="53">
        <f t="shared" si="68"/>
        <v>1455494182</v>
      </c>
      <c r="L1283" s="32">
        <v>2347150</v>
      </c>
      <c r="M1283" s="61" t="s">
        <v>129</v>
      </c>
      <c r="N1283" t="s">
        <v>101</v>
      </c>
      <c r="O1283" s="35" t="str">
        <f>IF([1]totrevprm!O1284="","",[1]totrevprm!O1284)</f>
        <v/>
      </c>
      <c r="T1283" s="62"/>
      <c r="V1283" s="35"/>
      <c r="W1283" s="55"/>
      <c r="X1283" s="55"/>
      <c r="Y1283" s="55"/>
      <c r="Z1283" s="55"/>
    </row>
    <row r="1284" spans="1:26">
      <c r="A1284" s="47" t="s">
        <v>56</v>
      </c>
      <c r="B1284" s="48" t="s">
        <v>221</v>
      </c>
      <c r="C1284" s="49"/>
      <c r="D1284" s="50">
        <v>2008</v>
      </c>
      <c r="E1284" s="34">
        <v>236636267</v>
      </c>
      <c r="F1284" s="34">
        <v>374229774</v>
      </c>
      <c r="G1284" s="34">
        <v>981971991</v>
      </c>
      <c r="H1284" s="34">
        <v>16014912</v>
      </c>
      <c r="I1284" s="52">
        <f t="shared" si="67"/>
        <v>1608852944</v>
      </c>
      <c r="J1284" s="51">
        <v>0</v>
      </c>
      <c r="K1284" s="53">
        <f t="shared" si="68"/>
        <v>1608852944</v>
      </c>
      <c r="L1284" s="32">
        <v>3311260</v>
      </c>
      <c r="M1284" s="61" t="s">
        <v>129</v>
      </c>
      <c r="N1284" t="s">
        <v>101</v>
      </c>
      <c r="O1284" s="35" t="str">
        <f>IF([1]totrevprm!O1285="","",[1]totrevprm!O1285)</f>
        <v/>
      </c>
      <c r="T1284" s="62"/>
      <c r="V1284" s="35"/>
      <c r="W1284" s="55"/>
      <c r="X1284" s="55"/>
      <c r="Y1284" s="55"/>
      <c r="Z1284" s="55"/>
    </row>
    <row r="1285" spans="1:26">
      <c r="A1285" s="47" t="s">
        <v>56</v>
      </c>
      <c r="B1285" s="48" t="s">
        <v>221</v>
      </c>
      <c r="C1285" s="49"/>
      <c r="D1285" s="50">
        <v>2009</v>
      </c>
      <c r="E1285" s="34">
        <v>263368693</v>
      </c>
      <c r="F1285" s="34">
        <v>351655949</v>
      </c>
      <c r="G1285" s="34">
        <v>1034529270</v>
      </c>
      <c r="H1285" s="34">
        <v>12071423</v>
      </c>
      <c r="I1285" s="52">
        <f t="shared" si="67"/>
        <v>1661625335</v>
      </c>
      <c r="J1285" s="51">
        <v>0</v>
      </c>
      <c r="K1285" s="53">
        <f t="shared" si="68"/>
        <v>1661625335</v>
      </c>
      <c r="L1285" s="32">
        <v>2832478</v>
      </c>
      <c r="M1285" s="61" t="s">
        <v>129</v>
      </c>
      <c r="N1285" t="s">
        <v>101</v>
      </c>
      <c r="O1285" s="35" t="str">
        <f>IF([1]totrevprm!O1286="","",[1]totrevprm!O1286)</f>
        <v/>
      </c>
      <c r="T1285" s="62"/>
      <c r="V1285" s="35"/>
      <c r="W1285" s="55"/>
      <c r="X1285" s="55"/>
      <c r="Y1285" s="55"/>
      <c r="Z1285" s="55"/>
    </row>
    <row r="1286" spans="1:26">
      <c r="A1286" s="47" t="s">
        <v>56</v>
      </c>
      <c r="B1286" s="48" t="s">
        <v>221</v>
      </c>
      <c r="C1286" s="49"/>
      <c r="D1286" s="50">
        <v>2010</v>
      </c>
      <c r="E1286" s="34">
        <v>290074904</v>
      </c>
      <c r="F1286" s="34">
        <v>341671299</v>
      </c>
      <c r="G1286" s="34">
        <v>1134430726</v>
      </c>
      <c r="H1286" s="34">
        <v>4889188</v>
      </c>
      <c r="I1286" s="52">
        <f t="shared" si="67"/>
        <v>1771066117</v>
      </c>
      <c r="J1286" s="51">
        <v>0</v>
      </c>
      <c r="K1286" s="53">
        <f t="shared" si="68"/>
        <v>1771066117</v>
      </c>
      <c r="L1286" s="32">
        <v>2590819</v>
      </c>
      <c r="M1286" s="61" t="s">
        <v>129</v>
      </c>
      <c r="N1286" t="s">
        <v>101</v>
      </c>
      <c r="O1286" s="35" t="str">
        <f>IF([1]totrevprm!O1287="","",[1]totrevprm!O1287)</f>
        <v/>
      </c>
      <c r="T1286" s="62"/>
      <c r="V1286" s="35"/>
      <c r="W1286" s="55"/>
      <c r="X1286" s="55"/>
      <c r="Y1286" s="55"/>
      <c r="Z1286" s="55"/>
    </row>
    <row r="1287" spans="1:26">
      <c r="A1287" s="47" t="s">
        <v>56</v>
      </c>
      <c r="B1287" s="48" t="s">
        <v>221</v>
      </c>
      <c r="C1287" s="49"/>
      <c r="D1287" s="50">
        <v>2011</v>
      </c>
      <c r="E1287" s="34">
        <v>303487585</v>
      </c>
      <c r="F1287" s="34">
        <v>353538961</v>
      </c>
      <c r="G1287" s="34">
        <v>1236899852</v>
      </c>
      <c r="H1287" s="34">
        <v>7679570</v>
      </c>
      <c r="I1287" s="52">
        <f t="shared" si="67"/>
        <v>1901605968</v>
      </c>
      <c r="J1287" s="51">
        <v>0</v>
      </c>
      <c r="K1287" s="53">
        <f t="shared" si="68"/>
        <v>1901605968</v>
      </c>
      <c r="L1287" s="32">
        <v>3964662</v>
      </c>
      <c r="M1287" s="61" t="s">
        <v>129</v>
      </c>
      <c r="N1287" t="s">
        <v>101</v>
      </c>
      <c r="O1287" s="35" t="str">
        <f>IF([1]totrevprm!O1288="","",[1]totrevprm!O1288)</f>
        <v/>
      </c>
      <c r="T1287" s="62"/>
      <c r="V1287" s="35"/>
      <c r="W1287" s="55"/>
      <c r="X1287" s="55"/>
      <c r="Y1287" s="55"/>
      <c r="Z1287" s="55"/>
    </row>
    <row r="1288" spans="1:26">
      <c r="A1288" s="47" t="s">
        <v>56</v>
      </c>
      <c r="B1288" s="48" t="s">
        <v>221</v>
      </c>
      <c r="C1288" s="49"/>
      <c r="D1288" s="50">
        <v>2012</v>
      </c>
      <c r="E1288" s="34">
        <v>325718251</v>
      </c>
      <c r="F1288" s="34">
        <v>359108037</v>
      </c>
      <c r="G1288" s="34">
        <v>1337121150</v>
      </c>
      <c r="H1288" s="34">
        <v>17652954</v>
      </c>
      <c r="I1288" s="52">
        <f t="shared" si="67"/>
        <v>2039600392</v>
      </c>
      <c r="J1288" s="51">
        <v>0</v>
      </c>
      <c r="K1288" s="53">
        <f t="shared" si="68"/>
        <v>2039600392</v>
      </c>
      <c r="L1288" s="32">
        <v>4207254</v>
      </c>
      <c r="M1288" s="61" t="s">
        <v>129</v>
      </c>
      <c r="N1288" t="s">
        <v>101</v>
      </c>
      <c r="O1288" s="35" t="str">
        <f>IF([1]totrevprm!O1289="","",[1]totrevprm!O1289)</f>
        <v/>
      </c>
      <c r="T1288" s="62"/>
      <c r="V1288" s="35"/>
      <c r="W1288" s="55"/>
      <c r="X1288" s="55"/>
      <c r="Y1288" s="55"/>
      <c r="Z1288" s="55"/>
    </row>
    <row r="1289" spans="1:26">
      <c r="A1289" s="47" t="s">
        <v>56</v>
      </c>
      <c r="B1289" s="48" t="s">
        <v>221</v>
      </c>
      <c r="C1289" s="49"/>
      <c r="D1289" s="50">
        <v>2013</v>
      </c>
      <c r="E1289" s="34">
        <v>331248624</v>
      </c>
      <c r="F1289" s="34">
        <v>379362436</v>
      </c>
      <c r="G1289" s="34">
        <v>1354458128</v>
      </c>
      <c r="H1289" s="34">
        <v>27623124</v>
      </c>
      <c r="I1289" s="52">
        <f t="shared" si="67"/>
        <v>2092692312</v>
      </c>
      <c r="J1289" s="51">
        <v>0</v>
      </c>
      <c r="K1289" s="53">
        <f t="shared" si="68"/>
        <v>2092692312</v>
      </c>
      <c r="L1289" s="32">
        <v>3639153</v>
      </c>
      <c r="M1289" s="61" t="s">
        <v>129</v>
      </c>
      <c r="N1289" t="s">
        <v>101</v>
      </c>
      <c r="O1289" s="35" t="str">
        <f>IF([1]totrevprm!O1290="","",[1]totrevprm!O1290)</f>
        <v/>
      </c>
      <c r="T1289" s="62"/>
      <c r="V1289" s="35"/>
      <c r="W1289" s="55"/>
      <c r="X1289" s="55"/>
      <c r="Y1289" s="55"/>
      <c r="Z1289" s="55"/>
    </row>
    <row r="1290" spans="1:26">
      <c r="A1290" s="47" t="s">
        <v>56</v>
      </c>
      <c r="B1290" s="48" t="s">
        <v>221</v>
      </c>
      <c r="C1290" s="49"/>
      <c r="D1290" s="50">
        <v>2014</v>
      </c>
      <c r="E1290" s="34">
        <v>348502956</v>
      </c>
      <c r="F1290" s="34">
        <v>490488034</v>
      </c>
      <c r="G1290" s="34">
        <v>1470327677</v>
      </c>
      <c r="H1290" s="34">
        <v>15160902</v>
      </c>
      <c r="I1290" s="52">
        <f t="shared" si="67"/>
        <v>2324479569</v>
      </c>
      <c r="J1290" s="51">
        <v>0</v>
      </c>
      <c r="K1290" s="53">
        <f t="shared" si="68"/>
        <v>2324479569</v>
      </c>
      <c r="L1290" s="34">
        <v>18580680</v>
      </c>
      <c r="M1290" s="61" t="s">
        <v>129</v>
      </c>
      <c r="N1290" t="s">
        <v>101</v>
      </c>
      <c r="O1290" s="35" t="str">
        <f>IF([1]totrevprm!O1291="","",[1]totrevprm!O1291)</f>
        <v/>
      </c>
      <c r="T1290" s="62"/>
      <c r="V1290" s="35"/>
      <c r="W1290" s="55"/>
      <c r="X1290" s="55"/>
      <c r="Y1290" s="55"/>
      <c r="Z1290" s="55"/>
    </row>
    <row r="1291" spans="1:26">
      <c r="A1291" s="47" t="s">
        <v>56</v>
      </c>
      <c r="B1291" s="48" t="s">
        <v>221</v>
      </c>
      <c r="C1291" s="49"/>
      <c r="D1291" s="50">
        <v>2015</v>
      </c>
      <c r="E1291" s="34">
        <v>384625284</v>
      </c>
      <c r="F1291" s="34">
        <v>458393922</v>
      </c>
      <c r="G1291" s="34">
        <v>1434911821</v>
      </c>
      <c r="H1291" s="34">
        <v>14741838</v>
      </c>
      <c r="I1291" s="52">
        <f t="shared" si="67"/>
        <v>2292672865</v>
      </c>
      <c r="J1291" s="51">
        <v>0</v>
      </c>
      <c r="K1291" s="53">
        <f t="shared" si="68"/>
        <v>2292672865</v>
      </c>
      <c r="L1291" s="34">
        <v>13162508</v>
      </c>
      <c r="M1291" s="61" t="s">
        <v>129</v>
      </c>
      <c r="N1291" t="s">
        <v>101</v>
      </c>
      <c r="O1291" s="35" t="str">
        <f>IF([1]totrevprm!O1292="","",[1]totrevprm!O1292)</f>
        <v/>
      </c>
      <c r="P1291" s="32">
        <v>55100829.01375556</v>
      </c>
      <c r="Q1291" s="32">
        <v>48246683.450000003</v>
      </c>
      <c r="T1291" s="62"/>
      <c r="V1291" s="35"/>
      <c r="W1291" s="55"/>
      <c r="X1291" s="55"/>
      <c r="Y1291" s="55"/>
      <c r="Z1291" s="55"/>
    </row>
    <row r="1292" spans="1:26">
      <c r="A1292" s="47" t="s">
        <v>56</v>
      </c>
      <c r="B1292" s="48" t="s">
        <v>221</v>
      </c>
      <c r="C1292" s="49"/>
      <c r="D1292" s="50">
        <v>2016</v>
      </c>
      <c r="E1292" s="34">
        <v>379667300</v>
      </c>
      <c r="F1292" s="34">
        <v>535586933</v>
      </c>
      <c r="G1292" s="34">
        <v>1283972956</v>
      </c>
      <c r="H1292" s="34">
        <v>5866094</v>
      </c>
      <c r="I1292" s="52">
        <f t="shared" si="67"/>
        <v>2205093283</v>
      </c>
      <c r="J1292" s="51">
        <v>0</v>
      </c>
      <c r="K1292" s="53">
        <f t="shared" si="68"/>
        <v>2205093283</v>
      </c>
      <c r="L1292" s="34">
        <v>6036180</v>
      </c>
      <c r="M1292" s="61" t="s">
        <v>129</v>
      </c>
      <c r="N1292" t="s">
        <v>101</v>
      </c>
      <c r="O1292" s="35" t="str">
        <f>IF([1]totrevprm!O1293="","",[1]totrevprm!O1293)</f>
        <v/>
      </c>
      <c r="P1292" s="32">
        <v>60277673.030780785</v>
      </c>
      <c r="Q1292" s="32">
        <v>51174989.530000001</v>
      </c>
      <c r="T1292" s="62"/>
      <c r="V1292" s="35"/>
      <c r="W1292" s="55"/>
      <c r="X1292" s="55"/>
      <c r="Y1292" s="55"/>
      <c r="Z1292" s="55"/>
    </row>
    <row r="1293" spans="1:26">
      <c r="A1293" s="47" t="s">
        <v>56</v>
      </c>
      <c r="B1293" s="48" t="s">
        <v>221</v>
      </c>
      <c r="C1293" s="49"/>
      <c r="D1293" s="50">
        <v>2017</v>
      </c>
      <c r="E1293" s="34">
        <v>389707230</v>
      </c>
      <c r="F1293" s="34">
        <v>482344334</v>
      </c>
      <c r="G1293" s="34">
        <v>1320736226</v>
      </c>
      <c r="H1293" s="34">
        <v>5833643</v>
      </c>
      <c r="I1293" s="52">
        <f t="shared" si="67"/>
        <v>2198621433</v>
      </c>
      <c r="J1293" s="51">
        <v>0</v>
      </c>
      <c r="K1293" s="53">
        <f t="shared" si="68"/>
        <v>2198621433</v>
      </c>
      <c r="L1293" s="57">
        <v>6258699</v>
      </c>
      <c r="M1293" s="61" t="s">
        <v>129</v>
      </c>
      <c r="N1293" t="s">
        <v>101</v>
      </c>
      <c r="O1293" s="35" t="str">
        <f>IF([1]totrevprm!O1294="","",[1]totrevprm!O1294)</f>
        <v/>
      </c>
      <c r="P1293" s="32">
        <v>64432999.313361578</v>
      </c>
      <c r="Q1293" s="32">
        <v>49164469.370000005</v>
      </c>
      <c r="T1293" s="62"/>
      <c r="V1293" s="35"/>
      <c r="W1293" s="55"/>
      <c r="X1293" s="55"/>
      <c r="Y1293" s="55"/>
      <c r="Z1293" s="55"/>
    </row>
    <row r="1294" spans="1:26">
      <c r="A1294" s="47" t="s">
        <v>56</v>
      </c>
      <c r="B1294" s="48" t="s">
        <v>221</v>
      </c>
      <c r="C1294" s="49"/>
      <c r="D1294" s="50">
        <v>2018</v>
      </c>
      <c r="E1294" s="34">
        <v>395998988</v>
      </c>
      <c r="F1294" s="34">
        <v>636299135</v>
      </c>
      <c r="G1294" s="34">
        <v>1673433674</v>
      </c>
      <c r="H1294" s="34">
        <v>13317746</v>
      </c>
      <c r="I1294" s="52">
        <f t="shared" si="67"/>
        <v>2719049543</v>
      </c>
      <c r="J1294" s="51">
        <v>0</v>
      </c>
      <c r="K1294" s="53">
        <f t="shared" si="68"/>
        <v>2719049543</v>
      </c>
      <c r="L1294" s="57">
        <v>6217491</v>
      </c>
      <c r="M1294" s="61" t="s">
        <v>129</v>
      </c>
      <c r="N1294" t="s">
        <v>101</v>
      </c>
      <c r="O1294" s="35" t="str">
        <f>IF([1]totrevprm!O1295="","",[1]totrevprm!O1295)</f>
        <v/>
      </c>
      <c r="P1294" s="32">
        <v>66148014.376332581</v>
      </c>
      <c r="Q1294" s="32">
        <v>41042638</v>
      </c>
      <c r="T1294" s="62"/>
      <c r="V1294" s="35"/>
      <c r="W1294" s="55"/>
      <c r="X1294" s="55"/>
      <c r="Y1294" s="55"/>
      <c r="Z1294" s="55"/>
    </row>
    <row r="1295" spans="1:26">
      <c r="A1295" s="47" t="s">
        <v>56</v>
      </c>
      <c r="B1295" s="48" t="s">
        <v>221</v>
      </c>
      <c r="C1295" s="49"/>
      <c r="D1295" s="50">
        <v>2019</v>
      </c>
      <c r="E1295" s="34">
        <v>408918767</v>
      </c>
      <c r="F1295" s="34">
        <v>590678577</v>
      </c>
      <c r="G1295" s="34">
        <v>1885178424.02</v>
      </c>
      <c r="H1295" s="51">
        <v>-2854846</v>
      </c>
      <c r="I1295" s="52">
        <f t="shared" si="67"/>
        <v>2881920922.02</v>
      </c>
      <c r="J1295" s="51">
        <v>0</v>
      </c>
      <c r="K1295" s="53">
        <f t="shared" si="68"/>
        <v>2881920922.02</v>
      </c>
      <c r="L1295" s="57">
        <v>21176428</v>
      </c>
      <c r="M1295" s="61" t="s">
        <v>141</v>
      </c>
      <c r="N1295" t="s">
        <v>101</v>
      </c>
      <c r="O1295" s="35" t="str">
        <f>IF([1]totrevprm!O1296="","",[1]totrevprm!O1296)</f>
        <v>Yes</v>
      </c>
      <c r="P1295" s="32">
        <v>65856524.620208688</v>
      </c>
      <c r="Q1295" s="32">
        <v>50525051.010000005</v>
      </c>
      <c r="T1295" s="62"/>
      <c r="V1295" s="35"/>
      <c r="W1295" s="55"/>
      <c r="X1295" s="55"/>
      <c r="Y1295" s="55"/>
      <c r="Z1295" s="55"/>
    </row>
    <row r="1296" spans="1:26">
      <c r="A1296" s="47" t="s">
        <v>56</v>
      </c>
      <c r="B1296" s="48" t="s">
        <v>221</v>
      </c>
      <c r="C1296" s="49"/>
      <c r="D1296" s="50">
        <v>2020</v>
      </c>
      <c r="E1296" s="34">
        <v>404141068</v>
      </c>
      <c r="F1296" s="34">
        <v>621098382</v>
      </c>
      <c r="G1296" s="34">
        <v>1894895324</v>
      </c>
      <c r="H1296" s="34">
        <v>20329803</v>
      </c>
      <c r="I1296" s="52">
        <f t="shared" si="67"/>
        <v>2940464577</v>
      </c>
      <c r="J1296" s="51">
        <v>0</v>
      </c>
      <c r="K1296" s="53">
        <f t="shared" si="68"/>
        <v>2940464577</v>
      </c>
      <c r="L1296" s="57">
        <v>6029013</v>
      </c>
      <c r="M1296" s="61" t="s">
        <v>131</v>
      </c>
      <c r="N1296" t="s">
        <v>101</v>
      </c>
      <c r="O1296" s="35" t="str">
        <f>IF([1]totrevprm!O1297="","",[1]totrevprm!O1297)</f>
        <v/>
      </c>
      <c r="P1296" s="32">
        <v>68373054</v>
      </c>
      <c r="Q1296" s="32">
        <v>50040076</v>
      </c>
      <c r="T1296" s="62"/>
      <c r="V1296" s="35"/>
      <c r="W1296" s="55"/>
      <c r="X1296" s="55"/>
      <c r="Y1296" s="55"/>
      <c r="Z1296" s="55"/>
    </row>
    <row r="1297" spans="1:26">
      <c r="A1297" s="47" t="s">
        <v>56</v>
      </c>
      <c r="B1297" s="48" t="s">
        <v>221</v>
      </c>
      <c r="C1297" s="49"/>
      <c r="D1297" s="50">
        <v>2021</v>
      </c>
      <c r="E1297" s="34">
        <v>480800545</v>
      </c>
      <c r="F1297" s="34">
        <v>761072983</v>
      </c>
      <c r="G1297" s="34">
        <v>1947584585</v>
      </c>
      <c r="H1297" s="34">
        <v>19370368</v>
      </c>
      <c r="I1297" s="52">
        <f t="shared" si="67"/>
        <v>3208828481</v>
      </c>
      <c r="J1297" s="51">
        <v>0</v>
      </c>
      <c r="K1297" s="53">
        <f t="shared" si="68"/>
        <v>3208828481</v>
      </c>
      <c r="L1297" s="34">
        <v>0</v>
      </c>
      <c r="M1297" s="61" t="s">
        <v>132</v>
      </c>
      <c r="N1297" t="s">
        <v>101</v>
      </c>
      <c r="O1297" s="35"/>
      <c r="P1297" s="32">
        <v>63820807.439999998</v>
      </c>
      <c r="Q1297" s="32">
        <v>51389520</v>
      </c>
      <c r="T1297" s="62"/>
      <c r="V1297" s="35"/>
      <c r="W1297" s="55"/>
      <c r="X1297" s="55"/>
      <c r="Y1297" s="55"/>
      <c r="Z1297" s="55"/>
    </row>
    <row r="1298" spans="1:26">
      <c r="A1298" s="47" t="s">
        <v>56</v>
      </c>
      <c r="B1298" s="48" t="s">
        <v>221</v>
      </c>
      <c r="C1298" s="49"/>
      <c r="D1298" s="50">
        <v>2022</v>
      </c>
      <c r="E1298" s="34">
        <v>491039847</v>
      </c>
      <c r="F1298" s="34">
        <v>1322780926</v>
      </c>
      <c r="G1298" s="34">
        <v>1984939779</v>
      </c>
      <c r="H1298" s="34">
        <v>88230132</v>
      </c>
      <c r="I1298" s="52">
        <f t="shared" si="67"/>
        <v>3886990684</v>
      </c>
      <c r="J1298" s="51">
        <v>0</v>
      </c>
      <c r="K1298" s="53">
        <f t="shared" si="68"/>
        <v>3886990684</v>
      </c>
      <c r="L1298" s="34">
        <v>0</v>
      </c>
      <c r="M1298" s="61" t="s">
        <v>132</v>
      </c>
      <c r="N1298" t="s">
        <v>101</v>
      </c>
      <c r="O1298" s="35" t="str">
        <f>IF([1]totrevprm!O1301="","",[1]totrevprm!O1301)</f>
        <v/>
      </c>
      <c r="P1298" s="57">
        <v>86570777</v>
      </c>
      <c r="Q1298" s="57">
        <v>48935304</v>
      </c>
    </row>
    <row r="1299" spans="1:26">
      <c r="A1299" s="47" t="s">
        <v>56</v>
      </c>
      <c r="B1299" s="48" t="s">
        <v>221</v>
      </c>
      <c r="C1299" s="49"/>
      <c r="D1299" s="50">
        <v>2023</v>
      </c>
      <c r="E1299" s="34">
        <v>482766866</v>
      </c>
      <c r="F1299" s="34">
        <v>1304448053.7433</v>
      </c>
      <c r="G1299" s="34">
        <v>2088500824.8099999</v>
      </c>
      <c r="H1299" s="34">
        <v>23746380</v>
      </c>
      <c r="I1299" s="52">
        <f t="shared" si="67"/>
        <v>3899462124.5532999</v>
      </c>
      <c r="K1299" s="53">
        <f t="shared" si="68"/>
        <v>3899462124.5532999</v>
      </c>
      <c r="L1299" s="34">
        <v>0</v>
      </c>
      <c r="M1299" s="61" t="s">
        <v>132</v>
      </c>
      <c r="O1299" s="35"/>
      <c r="P1299" s="57">
        <v>72321723.469999999</v>
      </c>
      <c r="Q1299" s="57">
        <v>49036672</v>
      </c>
    </row>
    <row r="1300" spans="1:26">
      <c r="A1300" s="47"/>
      <c r="B1300" s="49"/>
      <c r="C1300" s="49"/>
      <c r="E1300" s="51"/>
      <c r="F1300" s="51"/>
      <c r="G1300" s="51"/>
      <c r="H1300" s="51"/>
      <c r="I1300" s="52"/>
      <c r="K1300" s="59"/>
      <c r="L1300" s="34"/>
      <c r="O1300" s="35"/>
    </row>
    <row r="1301" spans="1:26">
      <c r="A1301" s="47" t="s">
        <v>57</v>
      </c>
      <c r="B1301" s="48" t="s">
        <v>223</v>
      </c>
      <c r="C1301" s="49" t="s">
        <v>136</v>
      </c>
      <c r="D1301" s="50">
        <v>1988</v>
      </c>
      <c r="E1301" s="51">
        <v>2534034513</v>
      </c>
      <c r="F1301" s="51">
        <v>1736787192</v>
      </c>
      <c r="G1301" s="51">
        <v>4989784981</v>
      </c>
      <c r="H1301" s="51">
        <v>1042229723</v>
      </c>
      <c r="I1301" s="52">
        <f t="shared" si="67"/>
        <v>10302836409</v>
      </c>
      <c r="J1301" s="51">
        <v>0</v>
      </c>
      <c r="K1301" s="53">
        <f>SUM(I1301:J1301)</f>
        <v>10302836409</v>
      </c>
      <c r="L1301" s="34">
        <v>0</v>
      </c>
      <c r="O1301" s="35" t="str">
        <f>IF([1]totrevprm!O1302="","",[1]totrevprm!O1302)</f>
        <v/>
      </c>
    </row>
    <row r="1302" spans="1:26">
      <c r="A1302" s="47" t="s">
        <v>57</v>
      </c>
      <c r="B1302" s="48" t="s">
        <v>223</v>
      </c>
      <c r="C1302" s="49" t="s">
        <v>137</v>
      </c>
      <c r="D1302" s="50">
        <v>1989</v>
      </c>
      <c r="E1302" s="51">
        <v>2407743599</v>
      </c>
      <c r="F1302" s="51">
        <v>1856477537</v>
      </c>
      <c r="G1302" s="51">
        <v>3619642666</v>
      </c>
      <c r="H1302" s="51">
        <v>1083026448</v>
      </c>
      <c r="I1302" s="52">
        <f t="shared" si="67"/>
        <v>8966890250</v>
      </c>
      <c r="J1302" s="51">
        <v>0</v>
      </c>
      <c r="K1302" s="53">
        <f t="shared" ref="K1302:K1310" si="69">SUM(I1302:J1302)</f>
        <v>8966890250</v>
      </c>
      <c r="L1302" s="34">
        <v>0</v>
      </c>
      <c r="O1302" s="35" t="str">
        <f>IF([1]totrevprm!O1303="","",[1]totrevprm!O1303)</f>
        <v/>
      </c>
    </row>
    <row r="1303" spans="1:26">
      <c r="A1303" s="47" t="s">
        <v>57</v>
      </c>
      <c r="B1303" s="48" t="s">
        <v>223</v>
      </c>
      <c r="C1303" s="49" t="s">
        <v>138</v>
      </c>
      <c r="D1303" s="50">
        <v>1990</v>
      </c>
      <c r="E1303" s="51">
        <v>2741981136</v>
      </c>
      <c r="F1303" s="51">
        <v>2179135464.5999999</v>
      </c>
      <c r="G1303" s="51">
        <v>3828721118</v>
      </c>
      <c r="H1303" s="51">
        <v>1187795652</v>
      </c>
      <c r="I1303" s="52">
        <f t="shared" si="67"/>
        <v>9937633370.6000004</v>
      </c>
      <c r="J1303" s="51">
        <v>0</v>
      </c>
      <c r="K1303" s="53">
        <f t="shared" si="69"/>
        <v>9937633370.6000004</v>
      </c>
      <c r="L1303" s="34">
        <v>0</v>
      </c>
      <c r="O1303" s="35" t="str">
        <f>IF([1]totrevprm!O1304="","",[1]totrevprm!O1304)</f>
        <v/>
      </c>
    </row>
    <row r="1304" spans="1:26">
      <c r="A1304" s="47" t="s">
        <v>57</v>
      </c>
      <c r="B1304" s="48" t="s">
        <v>223</v>
      </c>
      <c r="C1304" s="49" t="s">
        <v>125</v>
      </c>
      <c r="D1304" s="50">
        <v>1991</v>
      </c>
      <c r="E1304" s="51">
        <v>2920332567</v>
      </c>
      <c r="F1304" s="51">
        <v>1828524058</v>
      </c>
      <c r="G1304" s="51">
        <v>3966484296</v>
      </c>
      <c r="H1304" s="51">
        <v>1205698462</v>
      </c>
      <c r="I1304" s="52">
        <f t="shared" si="67"/>
        <v>9921039383</v>
      </c>
      <c r="J1304" s="51">
        <v>0</v>
      </c>
      <c r="K1304" s="53">
        <f t="shared" si="69"/>
        <v>9921039383</v>
      </c>
      <c r="L1304" s="34">
        <v>0</v>
      </c>
      <c r="O1304" s="35" t="str">
        <f>IF([1]totrevprm!O1305="","",[1]totrevprm!O1305)</f>
        <v/>
      </c>
    </row>
    <row r="1305" spans="1:26">
      <c r="A1305" s="47" t="s">
        <v>57</v>
      </c>
      <c r="B1305" s="48" t="s">
        <v>223</v>
      </c>
      <c r="C1305" s="49" t="s">
        <v>125</v>
      </c>
      <c r="D1305" s="50">
        <v>1992</v>
      </c>
      <c r="E1305" s="51">
        <v>3055029400</v>
      </c>
      <c r="F1305" s="51">
        <v>1893658458.9200001</v>
      </c>
      <c r="G1305" s="51">
        <v>4254594238</v>
      </c>
      <c r="H1305" s="51">
        <v>956370309</v>
      </c>
      <c r="I1305" s="52">
        <f t="shared" si="67"/>
        <v>10159652405.92</v>
      </c>
      <c r="J1305" s="51">
        <v>0</v>
      </c>
      <c r="K1305" s="53">
        <f t="shared" si="69"/>
        <v>10159652405.92</v>
      </c>
      <c r="L1305" s="34">
        <v>0</v>
      </c>
      <c r="O1305" s="35" t="str">
        <f>IF([1]totrevprm!O1306="","",[1]totrevprm!O1306)</f>
        <v/>
      </c>
    </row>
    <row r="1306" spans="1:26">
      <c r="A1306" s="47" t="s">
        <v>57</v>
      </c>
      <c r="B1306" s="48" t="s">
        <v>223</v>
      </c>
      <c r="C1306" s="49" t="s">
        <v>125</v>
      </c>
      <c r="D1306" s="50">
        <v>1993</v>
      </c>
      <c r="E1306" s="51">
        <v>3987751884</v>
      </c>
      <c r="F1306" s="51">
        <v>1716262992</v>
      </c>
      <c r="G1306" s="51">
        <v>4446737088</v>
      </c>
      <c r="H1306" s="51">
        <v>962654689</v>
      </c>
      <c r="I1306" s="52">
        <f t="shared" si="67"/>
        <v>11113406653</v>
      </c>
      <c r="J1306" s="51">
        <v>0</v>
      </c>
      <c r="K1306" s="53">
        <f t="shared" si="69"/>
        <v>11113406653</v>
      </c>
      <c r="L1306" s="34">
        <v>0</v>
      </c>
      <c r="O1306" s="35" t="str">
        <f>IF([1]totrevprm!O1307="","",[1]totrevprm!O1307)</f>
        <v/>
      </c>
    </row>
    <row r="1307" spans="1:26">
      <c r="A1307" s="47" t="s">
        <v>57</v>
      </c>
      <c r="B1307" s="48" t="s">
        <v>223</v>
      </c>
      <c r="C1307" s="49" t="s">
        <v>125</v>
      </c>
      <c r="D1307" s="50">
        <v>1994</v>
      </c>
      <c r="E1307" s="51">
        <v>3819936218</v>
      </c>
      <c r="F1307" s="51">
        <v>2179499942</v>
      </c>
      <c r="G1307" s="51">
        <v>4258140845</v>
      </c>
      <c r="H1307" s="51">
        <v>646454967</v>
      </c>
      <c r="I1307" s="52">
        <f t="shared" si="67"/>
        <v>10904031972</v>
      </c>
      <c r="J1307" s="51">
        <v>0</v>
      </c>
      <c r="K1307" s="53">
        <f t="shared" si="69"/>
        <v>10904031972</v>
      </c>
      <c r="L1307" s="34">
        <v>0</v>
      </c>
      <c r="O1307" s="35" t="str">
        <f>IF([1]totrevprm!O1308="","",[1]totrevprm!O1308)</f>
        <v/>
      </c>
    </row>
    <row r="1308" spans="1:26">
      <c r="A1308" s="47" t="s">
        <v>57</v>
      </c>
      <c r="B1308" s="48" t="s">
        <v>223</v>
      </c>
      <c r="C1308" s="49" t="s">
        <v>125</v>
      </c>
      <c r="D1308" s="50">
        <v>1995</v>
      </c>
      <c r="E1308" s="51">
        <v>4118333150</v>
      </c>
      <c r="F1308" s="51">
        <v>2336864381</v>
      </c>
      <c r="G1308" s="51">
        <v>4489683366</v>
      </c>
      <c r="H1308" s="51">
        <v>819651829</v>
      </c>
      <c r="I1308" s="52">
        <f t="shared" si="67"/>
        <v>11764532726</v>
      </c>
      <c r="J1308" s="51">
        <v>0</v>
      </c>
      <c r="K1308" s="53">
        <f t="shared" si="69"/>
        <v>11764532726</v>
      </c>
      <c r="L1308" s="34">
        <v>0</v>
      </c>
      <c r="O1308" s="35" t="str">
        <f>IF([1]totrevprm!O1309="","",[1]totrevprm!O1309)</f>
        <v/>
      </c>
    </row>
    <row r="1309" spans="1:26">
      <c r="A1309" s="47" t="s">
        <v>57</v>
      </c>
      <c r="B1309" s="48" t="s">
        <v>223</v>
      </c>
      <c r="C1309" s="49" t="s">
        <v>125</v>
      </c>
      <c r="D1309" s="50">
        <v>1996</v>
      </c>
      <c r="E1309" s="51">
        <v>3975047154</v>
      </c>
      <c r="F1309" s="51">
        <v>1909547932</v>
      </c>
      <c r="G1309" s="51">
        <v>5602533542</v>
      </c>
      <c r="H1309" s="51">
        <v>551809112</v>
      </c>
      <c r="I1309" s="52">
        <f t="shared" si="67"/>
        <v>12038937740</v>
      </c>
      <c r="J1309" s="51">
        <v>0</v>
      </c>
      <c r="K1309" s="53">
        <f t="shared" si="69"/>
        <v>12038937740</v>
      </c>
      <c r="L1309" s="34">
        <v>0</v>
      </c>
      <c r="O1309" s="35" t="str">
        <f>IF([1]totrevprm!O1310="","",[1]totrevprm!O1310)</f>
        <v/>
      </c>
    </row>
    <row r="1310" spans="1:26">
      <c r="A1310" s="47" t="s">
        <v>57</v>
      </c>
      <c r="B1310" s="48" t="s">
        <v>223</v>
      </c>
      <c r="C1310" s="49" t="s">
        <v>125</v>
      </c>
      <c r="D1310" s="50">
        <v>1997</v>
      </c>
      <c r="E1310" s="51">
        <v>4104119628</v>
      </c>
      <c r="F1310" s="51">
        <v>1912971877</v>
      </c>
      <c r="G1310" s="51">
        <v>5500310888</v>
      </c>
      <c r="H1310" s="51">
        <v>727195937</v>
      </c>
      <c r="I1310" s="52">
        <f t="shared" si="67"/>
        <v>12244598330</v>
      </c>
      <c r="J1310" s="51">
        <v>0</v>
      </c>
      <c r="K1310" s="53">
        <f t="shared" si="69"/>
        <v>12244598330</v>
      </c>
      <c r="L1310" s="34">
        <v>0</v>
      </c>
      <c r="O1310" s="35" t="str">
        <f>IF([1]totrevprm!O1311="","",[1]totrevprm!O1311)</f>
        <v/>
      </c>
    </row>
    <row r="1311" spans="1:26">
      <c r="A1311" s="47" t="s">
        <v>57</v>
      </c>
      <c r="B1311" s="48" t="s">
        <v>223</v>
      </c>
      <c r="C1311" s="49" t="s">
        <v>125</v>
      </c>
      <c r="D1311" s="50">
        <v>1998</v>
      </c>
      <c r="E1311" s="51">
        <v>3760213838</v>
      </c>
      <c r="F1311" s="51">
        <v>2023173180</v>
      </c>
      <c r="G1311" s="51">
        <v>5903365925</v>
      </c>
      <c r="H1311" s="51">
        <v>558994105</v>
      </c>
      <c r="I1311" s="52">
        <f t="shared" si="67"/>
        <v>12245747048</v>
      </c>
      <c r="J1311" s="51">
        <v>0</v>
      </c>
      <c r="K1311" s="53">
        <f t="shared" ref="K1311:K1319" si="70">SUM(I1311:J1311)</f>
        <v>12245747048</v>
      </c>
      <c r="L1311" s="34">
        <v>0</v>
      </c>
      <c r="O1311" s="35" t="str">
        <f>IF([1]totrevprm!O1312="","",[1]totrevprm!O1312)</f>
        <v/>
      </c>
    </row>
    <row r="1312" spans="1:26">
      <c r="A1312" s="47" t="s">
        <v>57</v>
      </c>
      <c r="B1312" s="48" t="s">
        <v>223</v>
      </c>
      <c r="C1312" s="49" t="s">
        <v>125</v>
      </c>
      <c r="D1312" s="50">
        <v>1999</v>
      </c>
      <c r="E1312" s="51">
        <v>4183454778</v>
      </c>
      <c r="F1312" s="51">
        <v>2853879537</v>
      </c>
      <c r="G1312" s="51">
        <v>6488902076</v>
      </c>
      <c r="H1312" s="51">
        <v>551307354</v>
      </c>
      <c r="I1312" s="52">
        <f t="shared" ref="I1312:I1373" si="71">SUM(E1312:H1312)</f>
        <v>14077543745</v>
      </c>
      <c r="J1312" s="51">
        <v>0</v>
      </c>
      <c r="K1312" s="53">
        <f t="shared" si="70"/>
        <v>14077543745</v>
      </c>
      <c r="L1312" s="34">
        <v>0</v>
      </c>
      <c r="O1312" s="35" t="str">
        <f>IF([1]totrevprm!O1313="","",[1]totrevprm!O1313)</f>
        <v/>
      </c>
    </row>
    <row r="1313" spans="1:26">
      <c r="A1313" s="47" t="s">
        <v>57</v>
      </c>
      <c r="B1313" s="48" t="s">
        <v>223</v>
      </c>
      <c r="C1313" s="49" t="s">
        <v>125</v>
      </c>
      <c r="D1313" s="50">
        <v>2000</v>
      </c>
      <c r="E1313" s="51">
        <v>3779121377</v>
      </c>
      <c r="F1313" s="51">
        <v>3602435917</v>
      </c>
      <c r="G1313" s="51">
        <v>7043854647</v>
      </c>
      <c r="H1313" s="51">
        <v>505227072</v>
      </c>
      <c r="I1313" s="52">
        <f t="shared" si="71"/>
        <v>14930639013</v>
      </c>
      <c r="J1313" s="51">
        <v>0</v>
      </c>
      <c r="K1313" s="53">
        <f t="shared" si="70"/>
        <v>14930639013</v>
      </c>
      <c r="L1313" s="34">
        <v>0</v>
      </c>
      <c r="O1313" s="35" t="str">
        <f>IF([1]totrevprm!O1314="","",[1]totrevprm!O1314)</f>
        <v/>
      </c>
      <c r="V1313" s="35" t="s">
        <v>223</v>
      </c>
      <c r="W1313" s="55">
        <v>1113610</v>
      </c>
      <c r="X1313" s="55">
        <v>34882098</v>
      </c>
      <c r="Y1313" s="55">
        <v>40138002</v>
      </c>
      <c r="Z1313" s="55">
        <v>0</v>
      </c>
    </row>
    <row r="1314" spans="1:26">
      <c r="A1314" s="47" t="s">
        <v>57</v>
      </c>
      <c r="B1314" s="48" t="s">
        <v>223</v>
      </c>
      <c r="C1314" s="49" t="s">
        <v>125</v>
      </c>
      <c r="D1314" s="50">
        <v>2001</v>
      </c>
      <c r="E1314" s="51">
        <v>3622186707</v>
      </c>
      <c r="F1314" s="51">
        <v>4334730583.4300003</v>
      </c>
      <c r="G1314" s="51">
        <v>7566267097</v>
      </c>
      <c r="H1314" s="51">
        <v>594923355</v>
      </c>
      <c r="I1314" s="52">
        <f t="shared" si="71"/>
        <v>16118107742.43</v>
      </c>
      <c r="J1314" s="51">
        <v>0</v>
      </c>
      <c r="K1314" s="53">
        <f t="shared" si="70"/>
        <v>16118107742.43</v>
      </c>
      <c r="L1314" s="34">
        <v>0</v>
      </c>
      <c r="O1314" s="35" t="str">
        <f>IF([1]totrevprm!O1315="","",[1]totrevprm!O1315)</f>
        <v/>
      </c>
      <c r="V1314" s="35"/>
      <c r="W1314" s="55"/>
      <c r="X1314" s="55"/>
      <c r="Y1314" s="55"/>
      <c r="Z1314" s="55"/>
    </row>
    <row r="1315" spans="1:26">
      <c r="A1315" s="47" t="s">
        <v>57</v>
      </c>
      <c r="B1315" s="48" t="s">
        <v>223</v>
      </c>
      <c r="C1315" s="49" t="s">
        <v>125</v>
      </c>
      <c r="D1315" s="50">
        <v>2002</v>
      </c>
      <c r="E1315" s="51">
        <v>3707075429</v>
      </c>
      <c r="F1315" s="51">
        <v>5874525077</v>
      </c>
      <c r="G1315" s="51">
        <v>8242618933</v>
      </c>
      <c r="H1315" s="51">
        <v>767287844</v>
      </c>
      <c r="I1315" s="52">
        <f t="shared" si="71"/>
        <v>18591507283</v>
      </c>
      <c r="J1315" s="51">
        <v>0</v>
      </c>
      <c r="K1315" s="53">
        <f t="shared" si="70"/>
        <v>18591507283</v>
      </c>
      <c r="L1315" s="34">
        <v>0</v>
      </c>
      <c r="O1315" s="35" t="str">
        <f>IF([1]totrevprm!O1316="","",[1]totrevprm!O1316)</f>
        <v/>
      </c>
      <c r="V1315" s="35"/>
      <c r="W1315" s="55"/>
      <c r="X1315" s="55"/>
      <c r="Y1315" s="55"/>
      <c r="Z1315" s="55"/>
    </row>
    <row r="1316" spans="1:26">
      <c r="A1316" s="47" t="s">
        <v>57</v>
      </c>
      <c r="B1316" s="48" t="s">
        <v>223</v>
      </c>
      <c r="C1316" s="49" t="s">
        <v>125</v>
      </c>
      <c r="D1316" s="50">
        <v>2003</v>
      </c>
      <c r="E1316" s="56">
        <v>3719882283</v>
      </c>
      <c r="F1316" s="56">
        <v>5246506175</v>
      </c>
      <c r="G1316" s="56">
        <v>8587872327</v>
      </c>
      <c r="H1316" s="56">
        <v>926264454</v>
      </c>
      <c r="I1316" s="52">
        <f t="shared" si="71"/>
        <v>18480525239</v>
      </c>
      <c r="J1316" s="51">
        <v>0</v>
      </c>
      <c r="K1316" s="53">
        <f t="shared" si="70"/>
        <v>18480525239</v>
      </c>
      <c r="L1316" s="34">
        <v>0</v>
      </c>
      <c r="O1316" s="35" t="str">
        <f>IF([1]totrevprm!O1317="","",[1]totrevprm!O1317)</f>
        <v/>
      </c>
      <c r="V1316" s="35"/>
      <c r="W1316" s="55"/>
      <c r="X1316" s="55"/>
      <c r="Y1316" s="55"/>
      <c r="Z1316" s="55"/>
    </row>
    <row r="1317" spans="1:26">
      <c r="A1317" s="47" t="s">
        <v>57</v>
      </c>
      <c r="B1317" s="48" t="s">
        <v>223</v>
      </c>
      <c r="C1317" s="49" t="s">
        <v>125</v>
      </c>
      <c r="D1317" s="50">
        <v>2004</v>
      </c>
      <c r="E1317" s="56">
        <v>3862254207</v>
      </c>
      <c r="F1317" s="56">
        <v>4987695103</v>
      </c>
      <c r="G1317" s="56">
        <v>8738796050</v>
      </c>
      <c r="H1317" s="56">
        <v>958314758</v>
      </c>
      <c r="I1317" s="52">
        <f t="shared" si="71"/>
        <v>18547060118</v>
      </c>
      <c r="J1317" s="51">
        <v>0</v>
      </c>
      <c r="K1317" s="53">
        <f t="shared" si="70"/>
        <v>18547060118</v>
      </c>
      <c r="L1317" s="34">
        <v>0</v>
      </c>
      <c r="O1317" s="35" t="str">
        <f>IF([1]totrevprm!O1318="","",[1]totrevprm!O1318)</f>
        <v/>
      </c>
      <c r="V1317" s="35"/>
      <c r="W1317" s="55"/>
      <c r="X1317" s="55"/>
      <c r="Y1317" s="55"/>
      <c r="Z1317" s="55"/>
    </row>
    <row r="1318" spans="1:26">
      <c r="A1318" s="47" t="s">
        <v>57</v>
      </c>
      <c r="B1318" s="48" t="s">
        <v>223</v>
      </c>
      <c r="C1318" s="49"/>
      <c r="D1318" s="50">
        <v>2005</v>
      </c>
      <c r="E1318" s="56">
        <v>3864828736</v>
      </c>
      <c r="F1318" s="56">
        <v>4735825309</v>
      </c>
      <c r="G1318" s="56">
        <v>9482567740.5400009</v>
      </c>
      <c r="H1318" s="56">
        <v>765735371</v>
      </c>
      <c r="I1318" s="52">
        <f t="shared" si="71"/>
        <v>18848957156.540001</v>
      </c>
      <c r="J1318" s="51">
        <v>0</v>
      </c>
      <c r="K1318" s="53">
        <f t="shared" si="70"/>
        <v>18848957156.540001</v>
      </c>
      <c r="L1318" s="34">
        <v>0</v>
      </c>
      <c r="O1318" s="35" t="str">
        <f>IF([1]totrevprm!O1319="","",[1]totrevprm!O1319)</f>
        <v/>
      </c>
      <c r="V1318" s="35"/>
      <c r="W1318" s="55"/>
      <c r="X1318" s="55"/>
      <c r="Y1318" s="55"/>
      <c r="Z1318" s="55"/>
    </row>
    <row r="1319" spans="1:26">
      <c r="A1319" s="47" t="s">
        <v>57</v>
      </c>
      <c r="B1319" s="48" t="s">
        <v>223</v>
      </c>
      <c r="C1319" s="49"/>
      <c r="D1319" s="50">
        <v>2006</v>
      </c>
      <c r="E1319" s="34">
        <v>3984767132</v>
      </c>
      <c r="F1319" s="34">
        <v>4919614463</v>
      </c>
      <c r="G1319" s="34">
        <v>10312210172</v>
      </c>
      <c r="H1319" s="34">
        <v>923440738</v>
      </c>
      <c r="I1319" s="52">
        <f t="shared" si="71"/>
        <v>20140032505</v>
      </c>
      <c r="J1319" s="51">
        <v>0</v>
      </c>
      <c r="K1319" s="53">
        <f t="shared" si="70"/>
        <v>20140032505</v>
      </c>
      <c r="L1319" s="34">
        <v>0</v>
      </c>
      <c r="O1319" s="35" t="str">
        <f>IF([1]totrevprm!O1320="","",[1]totrevprm!O1320)</f>
        <v/>
      </c>
      <c r="V1319" s="35"/>
      <c r="W1319" s="55"/>
      <c r="X1319" s="55"/>
      <c r="Y1319" s="55"/>
      <c r="Z1319" s="55"/>
    </row>
    <row r="1320" spans="1:26">
      <c r="A1320" s="47" t="s">
        <v>57</v>
      </c>
      <c r="B1320" s="48" t="s">
        <v>223</v>
      </c>
      <c r="C1320" s="49"/>
      <c r="D1320" s="50">
        <v>2007</v>
      </c>
      <c r="E1320" s="34">
        <v>4338276521</v>
      </c>
      <c r="F1320" s="34">
        <v>4669275115</v>
      </c>
      <c r="G1320" s="34">
        <v>12159708876</v>
      </c>
      <c r="H1320" s="34">
        <v>1721027001</v>
      </c>
      <c r="I1320" s="52">
        <f t="shared" si="71"/>
        <v>22888287513</v>
      </c>
      <c r="J1320" s="51">
        <v>0</v>
      </c>
      <c r="K1320" s="53">
        <f t="shared" ref="K1320:K1336" si="72">SUM(I1320:J1320)</f>
        <v>22888287513</v>
      </c>
      <c r="L1320" s="34">
        <v>0</v>
      </c>
      <c r="O1320" s="35" t="str">
        <f>IF([1]totrevprm!O1321="","",[1]totrevprm!O1321)</f>
        <v/>
      </c>
      <c r="V1320" s="35"/>
      <c r="W1320" s="55"/>
      <c r="X1320" s="55"/>
      <c r="Y1320" s="55"/>
      <c r="Z1320" s="55"/>
    </row>
    <row r="1321" spans="1:26">
      <c r="A1321" s="47" t="s">
        <v>57</v>
      </c>
      <c r="B1321" s="48" t="s">
        <v>223</v>
      </c>
      <c r="C1321" s="49"/>
      <c r="D1321" s="50">
        <v>2008</v>
      </c>
      <c r="E1321" s="34">
        <v>4205635348</v>
      </c>
      <c r="F1321" s="34">
        <v>6375631631</v>
      </c>
      <c r="G1321" s="34">
        <v>13636581477</v>
      </c>
      <c r="H1321" s="34">
        <v>1117437730</v>
      </c>
      <c r="I1321" s="52">
        <f t="shared" si="71"/>
        <v>25335286186</v>
      </c>
      <c r="J1321" s="51">
        <v>0</v>
      </c>
      <c r="K1321" s="53">
        <f t="shared" si="72"/>
        <v>25335286186</v>
      </c>
      <c r="L1321" s="34">
        <v>0</v>
      </c>
      <c r="O1321" s="35" t="str">
        <f>IF([1]totrevprm!O1322="","",[1]totrevprm!O1322)</f>
        <v/>
      </c>
      <c r="V1321" s="35"/>
      <c r="W1321" s="55"/>
      <c r="X1321" s="55"/>
      <c r="Y1321" s="55"/>
      <c r="Z1321" s="55"/>
    </row>
    <row r="1322" spans="1:26">
      <c r="A1322" s="47" t="s">
        <v>57</v>
      </c>
      <c r="B1322" s="48" t="s">
        <v>223</v>
      </c>
      <c r="C1322" s="49"/>
      <c r="D1322" s="50">
        <v>2009</v>
      </c>
      <c r="E1322" s="34">
        <v>4377338672</v>
      </c>
      <c r="F1322" s="34">
        <v>6768188993</v>
      </c>
      <c r="G1322" s="34">
        <v>12979757689</v>
      </c>
      <c r="H1322" s="34">
        <v>1032084271</v>
      </c>
      <c r="I1322" s="52">
        <f t="shared" si="71"/>
        <v>25157369625</v>
      </c>
      <c r="J1322" s="51">
        <v>0</v>
      </c>
      <c r="K1322" s="53">
        <f t="shared" si="72"/>
        <v>25157369625</v>
      </c>
      <c r="L1322" s="34">
        <v>0</v>
      </c>
      <c r="O1322" s="35" t="str">
        <f>IF([1]totrevprm!O1323="","",[1]totrevprm!O1323)</f>
        <v/>
      </c>
      <c r="V1322" s="35"/>
      <c r="W1322" s="55"/>
      <c r="X1322" s="55"/>
      <c r="Y1322" s="55"/>
      <c r="Z1322" s="55"/>
    </row>
    <row r="1323" spans="1:26">
      <c r="A1323" s="47" t="s">
        <v>57</v>
      </c>
      <c r="B1323" s="48" t="s">
        <v>223</v>
      </c>
      <c r="C1323" s="49"/>
      <c r="D1323" s="50">
        <v>2010</v>
      </c>
      <c r="E1323" s="34">
        <v>4493941797</v>
      </c>
      <c r="F1323" s="34">
        <v>5341130707</v>
      </c>
      <c r="G1323" s="34">
        <v>12535711315</v>
      </c>
      <c r="H1323" s="34">
        <v>959268409</v>
      </c>
      <c r="I1323" s="52">
        <f t="shared" si="71"/>
        <v>23330052228</v>
      </c>
      <c r="J1323" s="51">
        <v>0</v>
      </c>
      <c r="K1323" s="53">
        <f t="shared" si="72"/>
        <v>23330052228</v>
      </c>
      <c r="L1323" s="34">
        <v>0</v>
      </c>
      <c r="O1323" s="35" t="str">
        <f>IF([1]totrevprm!O1324="","",[1]totrevprm!O1324)</f>
        <v/>
      </c>
      <c r="V1323" s="35"/>
      <c r="W1323" s="55"/>
      <c r="X1323" s="55"/>
      <c r="Y1323" s="55"/>
      <c r="Z1323" s="55"/>
    </row>
    <row r="1324" spans="1:26">
      <c r="A1324" s="47" t="s">
        <v>57</v>
      </c>
      <c r="B1324" s="48" t="s">
        <v>223</v>
      </c>
      <c r="C1324" s="49"/>
      <c r="D1324" s="50">
        <v>2011</v>
      </c>
      <c r="E1324" s="34">
        <v>4698775431</v>
      </c>
      <c r="F1324" s="34">
        <v>5152996658</v>
      </c>
      <c r="G1324" s="34">
        <v>12763839132.32</v>
      </c>
      <c r="H1324" s="34">
        <v>921751361</v>
      </c>
      <c r="I1324" s="52">
        <f t="shared" si="71"/>
        <v>23537362582.32</v>
      </c>
      <c r="J1324" s="51">
        <v>0</v>
      </c>
      <c r="K1324" s="53">
        <f t="shared" si="72"/>
        <v>23537362582.32</v>
      </c>
      <c r="L1324" s="34">
        <v>0</v>
      </c>
      <c r="O1324" s="35" t="str">
        <f>IF([1]totrevprm!O1325="","",[1]totrevprm!O1325)</f>
        <v/>
      </c>
      <c r="V1324" s="35"/>
      <c r="W1324" s="55"/>
      <c r="X1324" s="55"/>
      <c r="Y1324" s="55"/>
      <c r="Z1324" s="55"/>
    </row>
    <row r="1325" spans="1:26">
      <c r="A1325" s="47" t="s">
        <v>57</v>
      </c>
      <c r="B1325" s="48" t="s">
        <v>223</v>
      </c>
      <c r="C1325" s="49"/>
      <c r="D1325" s="50">
        <v>2012</v>
      </c>
      <c r="E1325" s="34">
        <v>4824912735</v>
      </c>
      <c r="F1325" s="34">
        <v>6747281598</v>
      </c>
      <c r="G1325" s="34">
        <v>13241635224</v>
      </c>
      <c r="H1325" s="34">
        <v>1058746791</v>
      </c>
      <c r="I1325" s="52">
        <f t="shared" si="71"/>
        <v>25872576348</v>
      </c>
      <c r="J1325" s="51">
        <v>0</v>
      </c>
      <c r="K1325" s="53">
        <f t="shared" si="72"/>
        <v>25872576348</v>
      </c>
      <c r="L1325" s="34">
        <v>0</v>
      </c>
      <c r="O1325" s="35" t="str">
        <f>IF([1]totrevprm!O1326="","",[1]totrevprm!O1326)</f>
        <v/>
      </c>
      <c r="V1325" s="35"/>
      <c r="W1325" s="55"/>
      <c r="X1325" s="55"/>
      <c r="Y1325" s="55"/>
      <c r="Z1325" s="55"/>
    </row>
    <row r="1326" spans="1:26">
      <c r="A1326" s="47" t="s">
        <v>57</v>
      </c>
      <c r="B1326" s="48" t="s">
        <v>223</v>
      </c>
      <c r="C1326" s="49"/>
      <c r="D1326" s="50">
        <v>2013</v>
      </c>
      <c r="E1326" s="34">
        <v>4810908862</v>
      </c>
      <c r="F1326" s="34">
        <v>5069882260</v>
      </c>
      <c r="G1326" s="34">
        <v>14690651849</v>
      </c>
      <c r="H1326" s="34">
        <v>2215424951</v>
      </c>
      <c r="I1326" s="52">
        <f t="shared" si="71"/>
        <v>26786867922</v>
      </c>
      <c r="J1326" s="51">
        <v>0</v>
      </c>
      <c r="K1326" s="53">
        <f t="shared" si="72"/>
        <v>26786867922</v>
      </c>
      <c r="L1326" s="34">
        <v>0</v>
      </c>
      <c r="O1326" s="35" t="str">
        <f>IF([1]totrevprm!O1327="","",[1]totrevprm!O1327)</f>
        <v/>
      </c>
      <c r="V1326" s="35"/>
      <c r="W1326" s="55"/>
      <c r="X1326" s="55"/>
      <c r="Y1326" s="55"/>
      <c r="Z1326" s="55"/>
    </row>
    <row r="1327" spans="1:26">
      <c r="A1327" s="47" t="s">
        <v>57</v>
      </c>
      <c r="B1327" s="48" t="s">
        <v>223</v>
      </c>
      <c r="C1327" s="49"/>
      <c r="D1327" s="50">
        <v>2014</v>
      </c>
      <c r="E1327" s="34">
        <v>4778008509</v>
      </c>
      <c r="F1327" s="34">
        <v>5616817221</v>
      </c>
      <c r="G1327" s="34">
        <v>14933131311.83</v>
      </c>
      <c r="H1327" s="34">
        <v>1137114161</v>
      </c>
      <c r="I1327" s="52">
        <f t="shared" si="71"/>
        <v>26465071202.830002</v>
      </c>
      <c r="J1327" s="51">
        <v>0</v>
      </c>
      <c r="K1327" s="53">
        <f t="shared" si="72"/>
        <v>26465071202.830002</v>
      </c>
      <c r="L1327" s="34">
        <v>0</v>
      </c>
      <c r="O1327" s="35" t="str">
        <f>IF([1]totrevprm!O1328="","",[1]totrevprm!O1328)</f>
        <v/>
      </c>
      <c r="V1327" s="35"/>
      <c r="W1327" s="55"/>
      <c r="X1327" s="55"/>
      <c r="Y1327" s="55"/>
      <c r="Z1327" s="55"/>
    </row>
    <row r="1328" spans="1:26">
      <c r="A1328" s="47" t="s">
        <v>57</v>
      </c>
      <c r="B1328" s="48" t="s">
        <v>223</v>
      </c>
      <c r="C1328" s="49"/>
      <c r="D1328" s="50">
        <v>2015</v>
      </c>
      <c r="E1328" s="34">
        <v>4863396473</v>
      </c>
      <c r="F1328" s="34">
        <v>7769775441</v>
      </c>
      <c r="G1328" s="34">
        <v>10757579233</v>
      </c>
      <c r="H1328" s="34">
        <v>1121567729</v>
      </c>
      <c r="I1328" s="52">
        <f t="shared" si="71"/>
        <v>24512318876</v>
      </c>
      <c r="J1328" s="51">
        <v>0</v>
      </c>
      <c r="K1328" s="53">
        <f t="shared" si="72"/>
        <v>24512318876</v>
      </c>
      <c r="L1328" s="34">
        <v>0</v>
      </c>
      <c r="O1328" s="35" t="str">
        <f>IF([1]totrevprm!O1329="","",[1]totrevprm!O1329)</f>
        <v/>
      </c>
      <c r="P1328" s="32">
        <v>797022563.32766223</v>
      </c>
      <c r="Q1328" s="32">
        <v>347080103.35985076</v>
      </c>
      <c r="V1328" s="35"/>
      <c r="W1328" s="55"/>
      <c r="X1328" s="55"/>
      <c r="Y1328" s="55"/>
      <c r="Z1328" s="55"/>
    </row>
    <row r="1329" spans="1:26">
      <c r="A1329" s="47" t="s">
        <v>57</v>
      </c>
      <c r="B1329" s="48" t="s">
        <v>223</v>
      </c>
      <c r="C1329" s="49"/>
      <c r="D1329" s="50">
        <v>2016</v>
      </c>
      <c r="E1329" s="34">
        <v>4990334297</v>
      </c>
      <c r="F1329" s="34">
        <v>6991851413</v>
      </c>
      <c r="G1329" s="34">
        <v>10997951503</v>
      </c>
      <c r="H1329" s="34">
        <v>1047076352</v>
      </c>
      <c r="I1329" s="52">
        <f t="shared" si="71"/>
        <v>24027213565</v>
      </c>
      <c r="J1329" s="51">
        <v>0</v>
      </c>
      <c r="K1329" s="53">
        <f t="shared" si="72"/>
        <v>24027213565</v>
      </c>
      <c r="L1329" s="34">
        <v>0</v>
      </c>
      <c r="O1329" s="35" t="str">
        <f>IF([1]totrevprm!O1330="","",[1]totrevprm!O1330)</f>
        <v/>
      </c>
      <c r="P1329" s="32">
        <v>803631679.04016852</v>
      </c>
      <c r="Q1329" s="32">
        <v>349851189.44375938</v>
      </c>
      <c r="V1329" s="35"/>
      <c r="W1329" s="55"/>
      <c r="X1329" s="55"/>
      <c r="Y1329" s="55"/>
      <c r="Z1329" s="55"/>
    </row>
    <row r="1330" spans="1:26">
      <c r="A1330" s="47" t="s">
        <v>57</v>
      </c>
      <c r="B1330" s="48" t="s">
        <v>223</v>
      </c>
      <c r="C1330" s="49"/>
      <c r="D1330" s="50">
        <v>2017</v>
      </c>
      <c r="E1330" s="34">
        <v>5017054648</v>
      </c>
      <c r="F1330" s="34">
        <v>8517829117</v>
      </c>
      <c r="G1330" s="34">
        <v>10684891415.639999</v>
      </c>
      <c r="H1330" s="34">
        <v>749589358</v>
      </c>
      <c r="I1330" s="52">
        <f t="shared" si="71"/>
        <v>24969364538.639999</v>
      </c>
      <c r="J1330" s="51">
        <v>0</v>
      </c>
      <c r="K1330" s="53">
        <f t="shared" si="72"/>
        <v>24969364538.639999</v>
      </c>
      <c r="L1330" s="34">
        <v>0</v>
      </c>
      <c r="O1330" s="35" t="str">
        <f>IF([1]totrevprm!O1331="","",[1]totrevprm!O1331)</f>
        <v/>
      </c>
      <c r="P1330" s="32">
        <v>848391938.67847693</v>
      </c>
      <c r="Q1330" s="32">
        <v>347388601.97889769</v>
      </c>
      <c r="V1330" s="35"/>
      <c r="W1330" s="55"/>
      <c r="X1330" s="55"/>
      <c r="Y1330" s="55"/>
      <c r="Z1330" s="55"/>
    </row>
    <row r="1331" spans="1:26">
      <c r="A1331" s="47" t="s">
        <v>57</v>
      </c>
      <c r="B1331" s="48" t="s">
        <v>223</v>
      </c>
      <c r="C1331" s="49"/>
      <c r="D1331" s="50">
        <v>2018</v>
      </c>
      <c r="E1331" s="34">
        <v>5052700905</v>
      </c>
      <c r="F1331" s="34">
        <v>8793711586</v>
      </c>
      <c r="G1331" s="34">
        <v>10376427598.299999</v>
      </c>
      <c r="H1331" s="34">
        <v>799379630</v>
      </c>
      <c r="I1331" s="52">
        <f t="shared" si="71"/>
        <v>25022219719.299999</v>
      </c>
      <c r="J1331" s="51">
        <v>0</v>
      </c>
      <c r="K1331" s="53">
        <f t="shared" si="72"/>
        <v>25022219719.299999</v>
      </c>
      <c r="L1331" s="57">
        <v>0</v>
      </c>
      <c r="O1331" s="35" t="str">
        <f>IF([1]totrevprm!O1332="","",[1]totrevprm!O1332)</f>
        <v/>
      </c>
      <c r="P1331" s="32">
        <v>876699355.00303209</v>
      </c>
      <c r="Q1331" s="32">
        <v>338397784.83537453</v>
      </c>
      <c r="V1331" s="35"/>
      <c r="W1331" s="55"/>
      <c r="X1331" s="55"/>
      <c r="Y1331" s="55"/>
      <c r="Z1331" s="55"/>
    </row>
    <row r="1332" spans="1:26">
      <c r="A1332" s="47" t="s">
        <v>57</v>
      </c>
      <c r="B1332" s="48" t="s">
        <v>223</v>
      </c>
      <c r="C1332" s="49"/>
      <c r="D1332" s="50">
        <v>2019</v>
      </c>
      <c r="E1332" s="34">
        <v>5118727523</v>
      </c>
      <c r="F1332" s="34">
        <v>9120481250</v>
      </c>
      <c r="G1332" s="34">
        <v>10439550328.592899</v>
      </c>
      <c r="H1332" s="34">
        <v>1614738247</v>
      </c>
      <c r="I1332" s="52">
        <f t="shared" si="71"/>
        <v>26293497348.592899</v>
      </c>
      <c r="J1332" s="51">
        <v>0</v>
      </c>
      <c r="K1332" s="53">
        <f t="shared" si="72"/>
        <v>26293497348.592899</v>
      </c>
      <c r="L1332" s="57">
        <v>0</v>
      </c>
      <c r="O1332" s="35" t="str">
        <f>IF([1]totrevprm!O1333="","",[1]totrevprm!O1333)</f>
        <v/>
      </c>
      <c r="P1332" s="32">
        <v>883979776.07318068</v>
      </c>
      <c r="Q1332" s="32">
        <v>346012339.93560255</v>
      </c>
      <c r="V1332" s="35"/>
      <c r="W1332" s="55"/>
      <c r="X1332" s="55"/>
      <c r="Y1332" s="55"/>
      <c r="Z1332" s="55"/>
    </row>
    <row r="1333" spans="1:26">
      <c r="A1333" s="47" t="s">
        <v>57</v>
      </c>
      <c r="B1333" s="48" t="s">
        <v>223</v>
      </c>
      <c r="C1333" s="49"/>
      <c r="D1333" s="50">
        <v>2020</v>
      </c>
      <c r="E1333" s="34">
        <v>5204244682</v>
      </c>
      <c r="F1333" s="34">
        <v>8964390480</v>
      </c>
      <c r="G1333" s="34">
        <v>10180912524</v>
      </c>
      <c r="H1333" s="34">
        <v>1021753855</v>
      </c>
      <c r="I1333" s="52">
        <f t="shared" si="71"/>
        <v>25371301541</v>
      </c>
      <c r="J1333" s="51">
        <v>0</v>
      </c>
      <c r="K1333" s="53">
        <f t="shared" si="72"/>
        <v>25371301541</v>
      </c>
      <c r="L1333" s="57">
        <v>0</v>
      </c>
      <c r="O1333" s="35" t="str">
        <f>IF([1]totrevprm!O1334="","",[1]totrevprm!O1334)</f>
        <v/>
      </c>
      <c r="P1333" s="32">
        <v>906811183</v>
      </c>
      <c r="Q1333" s="32">
        <v>331752272</v>
      </c>
      <c r="V1333" s="35"/>
      <c r="W1333" s="55"/>
      <c r="X1333" s="55"/>
      <c r="Y1333" s="55"/>
      <c r="Z1333" s="55"/>
    </row>
    <row r="1334" spans="1:26">
      <c r="A1334" s="47" t="s">
        <v>57</v>
      </c>
      <c r="B1334" s="48" t="s">
        <v>223</v>
      </c>
      <c r="C1334" s="49"/>
      <c r="D1334" s="50">
        <v>2021</v>
      </c>
      <c r="E1334" s="34">
        <v>5703110431</v>
      </c>
      <c r="F1334" s="34">
        <v>10008391325</v>
      </c>
      <c r="G1334" s="34">
        <v>10205349821.139999</v>
      </c>
      <c r="H1334" s="34">
        <v>574258617</v>
      </c>
      <c r="I1334" s="52">
        <f t="shared" si="71"/>
        <v>26491110194.139999</v>
      </c>
      <c r="J1334" s="51">
        <v>0</v>
      </c>
      <c r="K1334" s="53">
        <f t="shared" si="72"/>
        <v>26491110194.139999</v>
      </c>
      <c r="L1334" s="57">
        <v>0</v>
      </c>
      <c r="O1334" s="35"/>
      <c r="P1334" s="32">
        <v>889328842.86000001</v>
      </c>
      <c r="Q1334" s="32">
        <v>346971958</v>
      </c>
      <c r="V1334" s="35"/>
      <c r="W1334" s="55"/>
      <c r="X1334" s="55"/>
      <c r="Y1334" s="55"/>
      <c r="Z1334" s="55"/>
    </row>
    <row r="1335" spans="1:26">
      <c r="A1335" s="47" t="s">
        <v>57</v>
      </c>
      <c r="B1335" s="48" t="s">
        <v>223</v>
      </c>
      <c r="C1335" s="49"/>
      <c r="D1335" s="50">
        <v>2022</v>
      </c>
      <c r="E1335" s="34">
        <v>5540500498</v>
      </c>
      <c r="F1335" s="34">
        <v>12512082608</v>
      </c>
      <c r="G1335" s="34">
        <v>12422638652</v>
      </c>
      <c r="H1335" s="34">
        <v>667583964</v>
      </c>
      <c r="I1335" s="52">
        <f t="shared" si="71"/>
        <v>31142805722</v>
      </c>
      <c r="J1335" s="51">
        <v>0</v>
      </c>
      <c r="K1335" s="53">
        <f t="shared" si="72"/>
        <v>31142805722</v>
      </c>
      <c r="L1335" s="57">
        <v>0</v>
      </c>
      <c r="M1335" s="61" t="s">
        <v>132</v>
      </c>
      <c r="O1335" s="35" t="str">
        <f>IF([1]totrevprm!O1338="","",[1]totrevprm!O1338)</f>
        <v/>
      </c>
      <c r="P1335" s="57">
        <v>925888032</v>
      </c>
      <c r="Q1335" s="57">
        <v>333640373</v>
      </c>
    </row>
    <row r="1336" spans="1:26">
      <c r="A1336" s="47" t="s">
        <v>57</v>
      </c>
      <c r="B1336" s="48" t="s">
        <v>223</v>
      </c>
      <c r="C1336" s="49"/>
      <c r="D1336" s="50">
        <v>2023</v>
      </c>
      <c r="E1336" s="34">
        <v>5662904274</v>
      </c>
      <c r="F1336" s="34">
        <v>16655538218.1775</v>
      </c>
      <c r="G1336" s="34">
        <v>12903755177.2589</v>
      </c>
      <c r="H1336" s="34">
        <v>653446337</v>
      </c>
      <c r="I1336" s="52">
        <f t="shared" si="71"/>
        <v>35875644006.436401</v>
      </c>
      <c r="K1336" s="53">
        <f t="shared" si="72"/>
        <v>35875644006.436401</v>
      </c>
      <c r="L1336" s="34">
        <v>0</v>
      </c>
      <c r="M1336" s="61" t="s">
        <v>132</v>
      </c>
      <c r="O1336" s="35"/>
      <c r="P1336" s="57">
        <v>1053845510.54</v>
      </c>
      <c r="Q1336" s="57">
        <v>338567515</v>
      </c>
    </row>
    <row r="1337" spans="1:26">
      <c r="A1337" s="47"/>
      <c r="B1337" s="49"/>
      <c r="C1337" s="49"/>
      <c r="E1337" s="51"/>
      <c r="F1337" s="51"/>
      <c r="G1337" s="51"/>
      <c r="H1337" s="51"/>
      <c r="I1337" s="52"/>
      <c r="K1337" s="59"/>
      <c r="L1337" s="34"/>
      <c r="O1337" s="35"/>
    </row>
    <row r="1338" spans="1:26">
      <c r="A1338" s="47" t="s">
        <v>58</v>
      </c>
      <c r="B1338" s="48" t="s">
        <v>224</v>
      </c>
      <c r="C1338" s="49" t="s">
        <v>124</v>
      </c>
      <c r="D1338" s="50">
        <v>1988</v>
      </c>
      <c r="E1338" s="51">
        <v>616592071</v>
      </c>
      <c r="F1338" s="51">
        <v>419483946</v>
      </c>
      <c r="G1338" s="51">
        <v>642145110</v>
      </c>
      <c r="H1338" s="51">
        <v>0</v>
      </c>
      <c r="I1338" s="52">
        <f t="shared" si="71"/>
        <v>1678221127</v>
      </c>
      <c r="J1338" s="51">
        <v>-6724697</v>
      </c>
      <c r="K1338" s="53">
        <f>SUM(I1338:J1338)</f>
        <v>1671496430</v>
      </c>
      <c r="L1338" s="34">
        <v>0</v>
      </c>
      <c r="O1338" s="35" t="str">
        <f>IF([1]totrevprm!O1339="","",[1]totrevprm!O1339)</f>
        <v/>
      </c>
    </row>
    <row r="1339" spans="1:26">
      <c r="A1339" s="47" t="s">
        <v>58</v>
      </c>
      <c r="B1339" s="48" t="s">
        <v>224</v>
      </c>
      <c r="C1339" s="49" t="s">
        <v>125</v>
      </c>
      <c r="D1339" s="50">
        <v>1989</v>
      </c>
      <c r="E1339" s="51">
        <v>588134826</v>
      </c>
      <c r="F1339" s="51">
        <v>444775606</v>
      </c>
      <c r="G1339" s="51">
        <v>698963531</v>
      </c>
      <c r="H1339" s="51">
        <v>0</v>
      </c>
      <c r="I1339" s="52">
        <f t="shared" si="71"/>
        <v>1731873963</v>
      </c>
      <c r="J1339" s="51">
        <v>-969540</v>
      </c>
      <c r="K1339" s="53">
        <f t="shared" ref="K1339:K1373" si="73">SUM(I1339:J1339)</f>
        <v>1730904423</v>
      </c>
      <c r="L1339" s="34">
        <v>0</v>
      </c>
      <c r="O1339" s="35" t="str">
        <f>IF([1]totrevprm!O1340="","",[1]totrevprm!O1340)</f>
        <v/>
      </c>
    </row>
    <row r="1340" spans="1:26">
      <c r="A1340" s="47" t="s">
        <v>58</v>
      </c>
      <c r="B1340" s="48" t="s">
        <v>224</v>
      </c>
      <c r="C1340" s="49" t="s">
        <v>125</v>
      </c>
      <c r="D1340" s="50">
        <v>1990</v>
      </c>
      <c r="E1340" s="51">
        <v>612296761</v>
      </c>
      <c r="F1340" s="51">
        <v>543871818.07999992</v>
      </c>
      <c r="G1340" s="51">
        <v>733415184</v>
      </c>
      <c r="H1340" s="51">
        <v>0</v>
      </c>
      <c r="I1340" s="52">
        <f t="shared" si="71"/>
        <v>1889583763.0799999</v>
      </c>
      <c r="J1340" s="51">
        <v>-6132457</v>
      </c>
      <c r="K1340" s="53">
        <f t="shared" si="73"/>
        <v>1883451306.0799999</v>
      </c>
      <c r="L1340" s="34">
        <v>0</v>
      </c>
      <c r="O1340" s="35" t="str">
        <f>IF([1]totrevprm!O1341="","",[1]totrevprm!O1341)</f>
        <v/>
      </c>
    </row>
    <row r="1341" spans="1:26">
      <c r="A1341" s="47" t="s">
        <v>58</v>
      </c>
      <c r="B1341" s="48" t="s">
        <v>224</v>
      </c>
      <c r="C1341" s="49" t="s">
        <v>125</v>
      </c>
      <c r="D1341" s="50">
        <v>1991</v>
      </c>
      <c r="E1341" s="51">
        <v>668388118</v>
      </c>
      <c r="F1341" s="51">
        <v>578791425</v>
      </c>
      <c r="G1341" s="51">
        <v>784259157</v>
      </c>
      <c r="H1341" s="51">
        <v>0</v>
      </c>
      <c r="I1341" s="52">
        <f t="shared" si="71"/>
        <v>2031438700</v>
      </c>
      <c r="J1341" s="51">
        <v>-2018740</v>
      </c>
      <c r="K1341" s="53">
        <f t="shared" si="73"/>
        <v>2029419960</v>
      </c>
      <c r="L1341" s="34">
        <v>0</v>
      </c>
      <c r="O1341" s="35" t="str">
        <f>IF([1]totrevprm!O1342="","",[1]totrevprm!O1342)</f>
        <v/>
      </c>
    </row>
    <row r="1342" spans="1:26">
      <c r="A1342" s="47" t="s">
        <v>58</v>
      </c>
      <c r="B1342" s="48" t="s">
        <v>224</v>
      </c>
      <c r="C1342" s="49" t="s">
        <v>125</v>
      </c>
      <c r="D1342" s="50">
        <v>1992</v>
      </c>
      <c r="E1342" s="51">
        <v>707696169</v>
      </c>
      <c r="F1342" s="51">
        <v>629789857.84000003</v>
      </c>
      <c r="G1342" s="51">
        <v>845953596</v>
      </c>
      <c r="H1342" s="51">
        <v>0</v>
      </c>
      <c r="I1342" s="52">
        <f t="shared" si="71"/>
        <v>2183439622.8400002</v>
      </c>
      <c r="J1342" s="51">
        <v>-249088</v>
      </c>
      <c r="K1342" s="53">
        <f t="shared" si="73"/>
        <v>2183190534.8400002</v>
      </c>
      <c r="L1342" s="34">
        <v>0</v>
      </c>
      <c r="O1342" s="35" t="str">
        <f>IF([1]totrevprm!O1343="","",[1]totrevprm!O1343)</f>
        <v/>
      </c>
    </row>
    <row r="1343" spans="1:26">
      <c r="A1343" s="47" t="s">
        <v>58</v>
      </c>
      <c r="B1343" s="48" t="s">
        <v>224</v>
      </c>
      <c r="C1343" s="49" t="s">
        <v>125</v>
      </c>
      <c r="D1343" s="50">
        <v>1993</v>
      </c>
      <c r="E1343" s="51">
        <v>724875640</v>
      </c>
      <c r="F1343" s="51">
        <v>536701938</v>
      </c>
      <c r="G1343" s="51">
        <v>1071589567</v>
      </c>
      <c r="H1343" s="51">
        <v>0</v>
      </c>
      <c r="I1343" s="52">
        <f t="shared" si="71"/>
        <v>2333167145</v>
      </c>
      <c r="J1343" s="51">
        <v>-17561</v>
      </c>
      <c r="K1343" s="53">
        <f t="shared" si="73"/>
        <v>2333149584</v>
      </c>
      <c r="L1343" s="34">
        <v>0</v>
      </c>
      <c r="O1343" s="35" t="str">
        <f>IF([1]totrevprm!O1344="","",[1]totrevprm!O1344)</f>
        <v/>
      </c>
    </row>
    <row r="1344" spans="1:26">
      <c r="A1344" s="47" t="s">
        <v>58</v>
      </c>
      <c r="B1344" s="48" t="s">
        <v>224</v>
      </c>
      <c r="C1344" s="49" t="s">
        <v>125</v>
      </c>
      <c r="D1344" s="50">
        <v>1994</v>
      </c>
      <c r="E1344" s="51">
        <v>792088110</v>
      </c>
      <c r="F1344" s="51">
        <v>582260416</v>
      </c>
      <c r="G1344" s="51">
        <v>1080525188</v>
      </c>
      <c r="H1344" s="51">
        <v>0</v>
      </c>
      <c r="I1344" s="52">
        <f t="shared" si="71"/>
        <v>2454873714</v>
      </c>
      <c r="J1344" s="51">
        <v>-901918</v>
      </c>
      <c r="K1344" s="53">
        <f t="shared" si="73"/>
        <v>2453971796</v>
      </c>
      <c r="L1344" s="34">
        <v>0</v>
      </c>
      <c r="O1344" s="35" t="str">
        <f>IF([1]totrevprm!O1345="","",[1]totrevprm!O1345)</f>
        <v/>
      </c>
    </row>
    <row r="1345" spans="1:26">
      <c r="A1345" s="47" t="s">
        <v>58</v>
      </c>
      <c r="B1345" s="48" t="s">
        <v>224</v>
      </c>
      <c r="C1345" s="49" t="s">
        <v>125</v>
      </c>
      <c r="D1345" s="50">
        <v>1995</v>
      </c>
      <c r="E1345" s="51">
        <v>814360950</v>
      </c>
      <c r="F1345" s="51">
        <v>620410943</v>
      </c>
      <c r="G1345" s="51">
        <v>1125179250</v>
      </c>
      <c r="H1345" s="51">
        <v>0</v>
      </c>
      <c r="I1345" s="52">
        <f t="shared" si="71"/>
        <v>2559951143</v>
      </c>
      <c r="J1345" s="51">
        <v>-2302058</v>
      </c>
      <c r="K1345" s="53">
        <f t="shared" si="73"/>
        <v>2557649085</v>
      </c>
      <c r="L1345" s="34">
        <v>0</v>
      </c>
      <c r="O1345" s="35" t="str">
        <f>IF([1]totrevprm!O1346="","",[1]totrevprm!O1346)</f>
        <v/>
      </c>
    </row>
    <row r="1346" spans="1:26">
      <c r="A1346" s="47" t="s">
        <v>58</v>
      </c>
      <c r="B1346" s="48" t="s">
        <v>224</v>
      </c>
      <c r="C1346" s="49" t="s">
        <v>125</v>
      </c>
      <c r="D1346" s="50">
        <v>1996</v>
      </c>
      <c r="E1346" s="51">
        <v>789424307</v>
      </c>
      <c r="F1346" s="51">
        <v>490109556</v>
      </c>
      <c r="G1346" s="51">
        <v>1184654949</v>
      </c>
      <c r="H1346" s="51">
        <v>0</v>
      </c>
      <c r="I1346" s="52">
        <f t="shared" si="71"/>
        <v>2464188812</v>
      </c>
      <c r="J1346" s="51">
        <v>-3116113</v>
      </c>
      <c r="K1346" s="53">
        <f t="shared" si="73"/>
        <v>2461072699</v>
      </c>
      <c r="L1346" s="34">
        <v>0</v>
      </c>
      <c r="O1346" s="35" t="str">
        <f>IF([1]totrevprm!O1347="","",[1]totrevprm!O1347)</f>
        <v/>
      </c>
    </row>
    <row r="1347" spans="1:26">
      <c r="A1347" s="47" t="s">
        <v>58</v>
      </c>
      <c r="B1347" s="48" t="s">
        <v>224</v>
      </c>
      <c r="C1347" s="49" t="s">
        <v>125</v>
      </c>
      <c r="D1347" s="50">
        <v>1997</v>
      </c>
      <c r="E1347" s="51">
        <v>770220072</v>
      </c>
      <c r="F1347" s="51">
        <v>494871326</v>
      </c>
      <c r="G1347" s="51">
        <v>1244437896</v>
      </c>
      <c r="H1347" s="51">
        <v>0</v>
      </c>
      <c r="I1347" s="52">
        <f t="shared" si="71"/>
        <v>2509529294</v>
      </c>
      <c r="J1347" s="51">
        <v>-2639452</v>
      </c>
      <c r="K1347" s="53">
        <f t="shared" si="73"/>
        <v>2506889842</v>
      </c>
      <c r="L1347" s="34">
        <v>0</v>
      </c>
      <c r="O1347" s="35" t="str">
        <f>IF([1]totrevprm!O1348="","",[1]totrevprm!O1348)</f>
        <v/>
      </c>
    </row>
    <row r="1348" spans="1:26">
      <c r="A1348" s="47" t="s">
        <v>58</v>
      </c>
      <c r="B1348" s="48" t="s">
        <v>224</v>
      </c>
      <c r="C1348" s="49" t="s">
        <v>125</v>
      </c>
      <c r="D1348" s="50">
        <v>1998</v>
      </c>
      <c r="E1348" s="51">
        <v>776113533</v>
      </c>
      <c r="F1348" s="51">
        <v>475026538</v>
      </c>
      <c r="G1348" s="51">
        <v>1310866836</v>
      </c>
      <c r="H1348" s="51">
        <v>0</v>
      </c>
      <c r="I1348" s="52">
        <f t="shared" si="71"/>
        <v>2562006907</v>
      </c>
      <c r="J1348" s="51">
        <v>-13785373</v>
      </c>
      <c r="K1348" s="53">
        <f t="shared" si="73"/>
        <v>2548221534</v>
      </c>
      <c r="L1348" s="34">
        <v>0</v>
      </c>
      <c r="O1348" s="35" t="str">
        <f>IF([1]totrevprm!O1349="","",[1]totrevprm!O1349)</f>
        <v/>
      </c>
    </row>
    <row r="1349" spans="1:26">
      <c r="A1349" s="47" t="s">
        <v>58</v>
      </c>
      <c r="B1349" s="48" t="s">
        <v>224</v>
      </c>
      <c r="C1349" s="49" t="s">
        <v>125</v>
      </c>
      <c r="D1349" s="50">
        <v>1999</v>
      </c>
      <c r="E1349" s="51">
        <v>780537634</v>
      </c>
      <c r="F1349" s="51">
        <v>618103240</v>
      </c>
      <c r="G1349" s="51">
        <v>1300192293</v>
      </c>
      <c r="H1349" s="51">
        <v>0</v>
      </c>
      <c r="I1349" s="52">
        <f t="shared" si="71"/>
        <v>2698833167</v>
      </c>
      <c r="J1349" s="51">
        <v>-174562</v>
      </c>
      <c r="K1349" s="53">
        <f t="shared" si="73"/>
        <v>2698658605</v>
      </c>
      <c r="L1349" s="34">
        <v>0</v>
      </c>
      <c r="O1349" s="35" t="str">
        <f>IF([1]totrevprm!O1350="","",[1]totrevprm!O1350)</f>
        <v/>
      </c>
    </row>
    <row r="1350" spans="1:26">
      <c r="A1350" s="47" t="s">
        <v>58</v>
      </c>
      <c r="B1350" s="48" t="s">
        <v>224</v>
      </c>
      <c r="C1350" s="49" t="s">
        <v>125</v>
      </c>
      <c r="D1350" s="50">
        <v>2000</v>
      </c>
      <c r="E1350" s="51">
        <v>811989165</v>
      </c>
      <c r="F1350" s="51">
        <v>698871483</v>
      </c>
      <c r="G1350" s="51">
        <v>1371204007</v>
      </c>
      <c r="H1350" s="51">
        <v>0</v>
      </c>
      <c r="I1350" s="52">
        <f t="shared" si="71"/>
        <v>2882064655</v>
      </c>
      <c r="J1350" s="51">
        <v>-6466845</v>
      </c>
      <c r="K1350" s="53">
        <f t="shared" si="73"/>
        <v>2875597810</v>
      </c>
      <c r="L1350" s="34">
        <v>0</v>
      </c>
      <c r="O1350" s="35" t="str">
        <f>IF([1]totrevprm!O1351="","",[1]totrevprm!O1351)</f>
        <v/>
      </c>
      <c r="V1350" s="35" t="s">
        <v>224</v>
      </c>
      <c r="W1350" s="55">
        <v>571726</v>
      </c>
      <c r="X1350" s="55">
        <v>2985892</v>
      </c>
      <c r="Y1350" s="55">
        <v>12239093</v>
      </c>
      <c r="Z1350" s="55">
        <v>0</v>
      </c>
    </row>
    <row r="1351" spans="1:26">
      <c r="A1351" s="47" t="s">
        <v>58</v>
      </c>
      <c r="B1351" s="48" t="s">
        <v>224</v>
      </c>
      <c r="C1351" s="49" t="s">
        <v>125</v>
      </c>
      <c r="D1351" s="50">
        <v>2001</v>
      </c>
      <c r="E1351" s="51">
        <v>876872355</v>
      </c>
      <c r="F1351" s="51">
        <v>984869537</v>
      </c>
      <c r="G1351" s="51">
        <v>1495429443</v>
      </c>
      <c r="H1351" s="51">
        <v>0</v>
      </c>
      <c r="I1351" s="52">
        <f t="shared" si="71"/>
        <v>3357171335</v>
      </c>
      <c r="J1351" s="51">
        <v>-838087</v>
      </c>
      <c r="K1351" s="53">
        <f t="shared" si="73"/>
        <v>3356333248</v>
      </c>
      <c r="L1351" s="34">
        <v>0</v>
      </c>
      <c r="O1351" s="35" t="str">
        <f>IF([1]totrevprm!O1352="","",[1]totrevprm!O1352)</f>
        <v/>
      </c>
      <c r="V1351" s="35"/>
      <c r="W1351" s="55"/>
      <c r="X1351" s="55"/>
      <c r="Y1351" s="55"/>
      <c r="Z1351" s="55"/>
    </row>
    <row r="1352" spans="1:26">
      <c r="A1352" s="47" t="s">
        <v>58</v>
      </c>
      <c r="B1352" s="48" t="s">
        <v>224</v>
      </c>
      <c r="C1352" s="49" t="s">
        <v>125</v>
      </c>
      <c r="D1352" s="50">
        <v>2002</v>
      </c>
      <c r="E1352" s="51">
        <v>866788664</v>
      </c>
      <c r="F1352" s="51">
        <v>1205522724</v>
      </c>
      <c r="G1352" s="51">
        <v>1584870053</v>
      </c>
      <c r="H1352" s="51">
        <v>0</v>
      </c>
      <c r="I1352" s="52">
        <f t="shared" si="71"/>
        <v>3657181441</v>
      </c>
      <c r="J1352" s="51">
        <v>-35941</v>
      </c>
      <c r="K1352" s="53">
        <f t="shared" si="73"/>
        <v>3657145500</v>
      </c>
      <c r="L1352" s="34">
        <v>0</v>
      </c>
      <c r="O1352" s="35" t="str">
        <f>IF([1]totrevprm!O1353="","",[1]totrevprm!O1353)</f>
        <v/>
      </c>
      <c r="V1352" s="35"/>
      <c r="W1352" s="55"/>
      <c r="X1352" s="55"/>
      <c r="Y1352" s="55"/>
      <c r="Z1352" s="55"/>
    </row>
    <row r="1353" spans="1:26">
      <c r="A1353" s="47" t="s">
        <v>58</v>
      </c>
      <c r="B1353" s="48" t="s">
        <v>224</v>
      </c>
      <c r="C1353" s="49" t="s">
        <v>125</v>
      </c>
      <c r="D1353" s="50">
        <v>2003</v>
      </c>
      <c r="E1353" s="56">
        <v>911263971</v>
      </c>
      <c r="F1353" s="56">
        <v>1120068031</v>
      </c>
      <c r="G1353" s="56">
        <v>1727633006</v>
      </c>
      <c r="H1353" s="51">
        <v>0</v>
      </c>
      <c r="I1353" s="52">
        <f t="shared" si="71"/>
        <v>3758965008</v>
      </c>
      <c r="J1353" s="51">
        <v>-3998</v>
      </c>
      <c r="K1353" s="53">
        <f t="shared" si="73"/>
        <v>3758961010</v>
      </c>
      <c r="L1353" s="34">
        <v>0</v>
      </c>
      <c r="O1353" s="35" t="str">
        <f>IF([1]totrevprm!O1354="","",[1]totrevprm!O1354)</f>
        <v/>
      </c>
      <c r="V1353" s="35"/>
      <c r="W1353" s="55"/>
      <c r="X1353" s="55"/>
      <c r="Y1353" s="55"/>
      <c r="Z1353" s="55"/>
    </row>
    <row r="1354" spans="1:26">
      <c r="A1354" s="47" t="s">
        <v>58</v>
      </c>
      <c r="B1354" s="48" t="s">
        <v>224</v>
      </c>
      <c r="C1354" s="49" t="s">
        <v>125</v>
      </c>
      <c r="D1354" s="50">
        <v>2004</v>
      </c>
      <c r="E1354" s="56">
        <v>931033557</v>
      </c>
      <c r="F1354" s="56">
        <v>1062686358</v>
      </c>
      <c r="G1354" s="56">
        <v>1831615910</v>
      </c>
      <c r="H1354" s="51">
        <v>0</v>
      </c>
      <c r="I1354" s="52">
        <f t="shared" si="71"/>
        <v>3825335825</v>
      </c>
      <c r="J1354" s="51">
        <v>-779886</v>
      </c>
      <c r="K1354" s="53">
        <f t="shared" si="73"/>
        <v>3824555939</v>
      </c>
      <c r="L1354" s="34">
        <v>0</v>
      </c>
      <c r="O1354" s="35" t="str">
        <f>IF([1]totrevprm!O1355="","",[1]totrevprm!O1355)</f>
        <v/>
      </c>
      <c r="V1354" s="35"/>
      <c r="W1354" s="55"/>
      <c r="X1354" s="55"/>
      <c r="Y1354" s="55"/>
      <c r="Z1354" s="55"/>
    </row>
    <row r="1355" spans="1:26">
      <c r="A1355" s="47" t="s">
        <v>58</v>
      </c>
      <c r="B1355" s="48" t="s">
        <v>224</v>
      </c>
      <c r="C1355" s="49"/>
      <c r="D1355" s="50">
        <v>2005</v>
      </c>
      <c r="E1355" s="56">
        <v>926444980</v>
      </c>
      <c r="F1355" s="56">
        <v>987551770</v>
      </c>
      <c r="G1355" s="56">
        <v>1980212670.6599901</v>
      </c>
      <c r="H1355" s="51">
        <v>0</v>
      </c>
      <c r="I1355" s="52">
        <f t="shared" si="71"/>
        <v>3894209420.6599903</v>
      </c>
      <c r="J1355" s="51">
        <v>-152832</v>
      </c>
      <c r="K1355" s="53">
        <f t="shared" si="73"/>
        <v>3894056588.6599903</v>
      </c>
      <c r="L1355" s="34">
        <v>0</v>
      </c>
      <c r="O1355" s="35" t="str">
        <f>IF([1]totrevprm!O1356="","",[1]totrevprm!O1356)</f>
        <v/>
      </c>
      <c r="V1355" s="35"/>
      <c r="W1355" s="55"/>
      <c r="X1355" s="55"/>
      <c r="Y1355" s="55"/>
      <c r="Z1355" s="55"/>
    </row>
    <row r="1356" spans="1:26">
      <c r="A1356" s="47" t="s">
        <v>58</v>
      </c>
      <c r="B1356" s="48" t="s">
        <v>224</v>
      </c>
      <c r="C1356" s="49"/>
      <c r="D1356" s="50">
        <v>2006</v>
      </c>
      <c r="E1356" s="34">
        <v>1060841763</v>
      </c>
      <c r="F1356" s="34">
        <v>1063511980</v>
      </c>
      <c r="G1356" s="34">
        <v>2171467297</v>
      </c>
      <c r="H1356" s="34">
        <v>0</v>
      </c>
      <c r="I1356" s="52">
        <f t="shared" si="71"/>
        <v>4295821040</v>
      </c>
      <c r="J1356" s="51">
        <v>-705002</v>
      </c>
      <c r="K1356" s="53">
        <f t="shared" si="73"/>
        <v>4295116038</v>
      </c>
      <c r="L1356" s="34">
        <v>0</v>
      </c>
      <c r="O1356" s="35" t="str">
        <f>IF([1]totrevprm!O1357="","",[1]totrevprm!O1357)</f>
        <v/>
      </c>
      <c r="V1356" s="35"/>
      <c r="W1356" s="55"/>
      <c r="X1356" s="55"/>
      <c r="Y1356" s="55"/>
      <c r="Z1356" s="55"/>
    </row>
    <row r="1357" spans="1:26">
      <c r="A1357" s="47" t="s">
        <v>58</v>
      </c>
      <c r="B1357" s="48" t="s">
        <v>224</v>
      </c>
      <c r="C1357" s="49"/>
      <c r="D1357" s="50">
        <v>2007</v>
      </c>
      <c r="E1357" s="34">
        <v>1097782359</v>
      </c>
      <c r="F1357" s="34">
        <v>1017178609</v>
      </c>
      <c r="G1357" s="34">
        <v>2512947694</v>
      </c>
      <c r="H1357" s="34">
        <v>0</v>
      </c>
      <c r="I1357" s="52">
        <f t="shared" si="71"/>
        <v>4627908662</v>
      </c>
      <c r="J1357" s="51">
        <v>-1</v>
      </c>
      <c r="K1357" s="53">
        <f t="shared" si="73"/>
        <v>4627908661</v>
      </c>
      <c r="L1357" s="34">
        <v>0</v>
      </c>
      <c r="O1357" s="35" t="str">
        <f>IF([1]totrevprm!O1358="","",[1]totrevprm!O1358)</f>
        <v/>
      </c>
      <c r="V1357" s="35"/>
      <c r="W1357" s="55"/>
      <c r="X1357" s="55"/>
      <c r="Y1357" s="55"/>
      <c r="Z1357" s="55"/>
    </row>
    <row r="1358" spans="1:26">
      <c r="A1358" s="47" t="s">
        <v>58</v>
      </c>
      <c r="B1358" s="48" t="s">
        <v>224</v>
      </c>
      <c r="C1358" s="49"/>
      <c r="D1358" s="50">
        <v>2008</v>
      </c>
      <c r="E1358" s="34">
        <v>1136588750</v>
      </c>
      <c r="F1358" s="34">
        <v>1491541386</v>
      </c>
      <c r="G1358" s="34">
        <v>2650865096</v>
      </c>
      <c r="H1358" s="34">
        <v>0</v>
      </c>
      <c r="I1358" s="52">
        <f t="shared" si="71"/>
        <v>5278995232</v>
      </c>
      <c r="J1358" s="51">
        <v>-36075</v>
      </c>
      <c r="K1358" s="53">
        <f t="shared" si="73"/>
        <v>5278959157</v>
      </c>
      <c r="L1358" s="34">
        <v>0</v>
      </c>
      <c r="O1358" s="35" t="str">
        <f>IF([1]totrevprm!O1359="","",[1]totrevprm!O1359)</f>
        <v/>
      </c>
      <c r="V1358" s="35"/>
      <c r="W1358" s="55"/>
      <c r="X1358" s="55"/>
      <c r="Y1358" s="55"/>
      <c r="Z1358" s="55"/>
    </row>
    <row r="1359" spans="1:26">
      <c r="A1359" s="47" t="s">
        <v>58</v>
      </c>
      <c r="B1359" s="48" t="s">
        <v>224</v>
      </c>
      <c r="C1359" s="49"/>
      <c r="D1359" s="50">
        <v>2009</v>
      </c>
      <c r="E1359" s="34">
        <v>1197855066</v>
      </c>
      <c r="F1359" s="34">
        <v>1370248919</v>
      </c>
      <c r="G1359" s="34">
        <v>2812704895</v>
      </c>
      <c r="H1359" s="34">
        <v>0</v>
      </c>
      <c r="I1359" s="52">
        <f t="shared" si="71"/>
        <v>5380808880</v>
      </c>
      <c r="J1359" s="51">
        <v>-49119</v>
      </c>
      <c r="K1359" s="53">
        <f t="shared" si="73"/>
        <v>5380759761</v>
      </c>
      <c r="L1359" s="34">
        <v>0</v>
      </c>
      <c r="O1359" s="35" t="str">
        <f>IF([1]totrevprm!O1360="","",[1]totrevprm!O1360)</f>
        <v/>
      </c>
      <c r="V1359" s="35"/>
      <c r="W1359" s="55"/>
      <c r="X1359" s="55"/>
      <c r="Y1359" s="55"/>
      <c r="Z1359" s="55"/>
    </row>
    <row r="1360" spans="1:26">
      <c r="A1360" s="47" t="s">
        <v>58</v>
      </c>
      <c r="B1360" s="48" t="s">
        <v>224</v>
      </c>
      <c r="C1360" s="49"/>
      <c r="D1360" s="50">
        <v>2010</v>
      </c>
      <c r="E1360" s="34">
        <v>1265817967</v>
      </c>
      <c r="F1360" s="34">
        <v>1189363350</v>
      </c>
      <c r="G1360" s="34">
        <v>2990023534</v>
      </c>
      <c r="H1360" s="34">
        <v>0</v>
      </c>
      <c r="I1360" s="52">
        <f t="shared" si="71"/>
        <v>5445204851</v>
      </c>
      <c r="J1360" s="51">
        <v>-12601</v>
      </c>
      <c r="K1360" s="53">
        <f t="shared" si="73"/>
        <v>5445192250</v>
      </c>
      <c r="L1360" s="34">
        <v>0</v>
      </c>
      <c r="O1360" s="35" t="str">
        <f>IF([1]totrevprm!O1361="","",[1]totrevprm!O1361)</f>
        <v/>
      </c>
      <c r="V1360" s="35"/>
      <c r="W1360" s="55"/>
      <c r="X1360" s="55"/>
      <c r="Y1360" s="55"/>
      <c r="Z1360" s="55"/>
    </row>
    <row r="1361" spans="1:26">
      <c r="A1361" s="47" t="s">
        <v>58</v>
      </c>
      <c r="B1361" s="48" t="s">
        <v>224</v>
      </c>
      <c r="C1361" s="49"/>
      <c r="D1361" s="50">
        <v>2011</v>
      </c>
      <c r="E1361" s="34">
        <v>1281469359</v>
      </c>
      <c r="F1361" s="34">
        <v>1162870153</v>
      </c>
      <c r="G1361" s="34">
        <v>2993867350.4099998</v>
      </c>
      <c r="H1361" s="34">
        <v>0</v>
      </c>
      <c r="I1361" s="52">
        <f t="shared" si="71"/>
        <v>5438206862.4099998</v>
      </c>
      <c r="J1361" s="51">
        <v>-1032</v>
      </c>
      <c r="K1361" s="53">
        <f t="shared" si="73"/>
        <v>5438205830.4099998</v>
      </c>
      <c r="L1361" s="34">
        <v>0</v>
      </c>
      <c r="O1361" s="35" t="str">
        <f>IF([1]totrevprm!O1362="","",[1]totrevprm!O1362)</f>
        <v/>
      </c>
      <c r="V1361" s="35"/>
      <c r="W1361" s="55"/>
      <c r="X1361" s="55"/>
      <c r="Y1361" s="55"/>
      <c r="Z1361" s="55"/>
    </row>
    <row r="1362" spans="1:26">
      <c r="A1362" s="47" t="s">
        <v>58</v>
      </c>
      <c r="B1362" s="48" t="s">
        <v>224</v>
      </c>
      <c r="C1362" s="49"/>
      <c r="D1362" s="50">
        <v>2012</v>
      </c>
      <c r="E1362" s="34">
        <v>1324959076</v>
      </c>
      <c r="F1362" s="34">
        <v>1368007325</v>
      </c>
      <c r="G1362" s="34">
        <v>2985855018</v>
      </c>
      <c r="H1362" s="34">
        <v>0</v>
      </c>
      <c r="I1362" s="52">
        <f t="shared" si="71"/>
        <v>5678821419</v>
      </c>
      <c r="J1362" s="51">
        <v>-104880</v>
      </c>
      <c r="K1362" s="53">
        <f t="shared" si="73"/>
        <v>5678716539</v>
      </c>
      <c r="L1362" s="34">
        <v>0</v>
      </c>
      <c r="O1362" s="35" t="str">
        <f>IF([1]totrevprm!O1363="","",[1]totrevprm!O1363)</f>
        <v/>
      </c>
      <c r="V1362" s="35"/>
      <c r="W1362" s="55"/>
      <c r="X1362" s="55"/>
      <c r="Y1362" s="55"/>
      <c r="Z1362" s="55"/>
    </row>
    <row r="1363" spans="1:26">
      <c r="A1363" s="47" t="s">
        <v>58</v>
      </c>
      <c r="B1363" s="48" t="s">
        <v>224</v>
      </c>
      <c r="C1363" s="49"/>
      <c r="D1363" s="50">
        <v>2013</v>
      </c>
      <c r="E1363" s="34">
        <v>1359541281</v>
      </c>
      <c r="F1363" s="34">
        <v>1239044898</v>
      </c>
      <c r="G1363" s="34">
        <v>3015560032</v>
      </c>
      <c r="H1363" s="34">
        <v>0</v>
      </c>
      <c r="I1363" s="52">
        <f t="shared" si="71"/>
        <v>5614146211</v>
      </c>
      <c r="J1363" s="51">
        <v>-200060</v>
      </c>
      <c r="K1363" s="53">
        <f t="shared" si="73"/>
        <v>5613946151</v>
      </c>
      <c r="L1363" s="34">
        <v>0</v>
      </c>
      <c r="O1363" s="35" t="str">
        <f>IF([1]totrevprm!O1364="","",[1]totrevprm!O1364)</f>
        <v/>
      </c>
      <c r="V1363" s="35"/>
      <c r="W1363" s="55"/>
      <c r="X1363" s="55"/>
      <c r="Y1363" s="55"/>
      <c r="Z1363" s="55"/>
    </row>
    <row r="1364" spans="1:26">
      <c r="A1364" s="47" t="s">
        <v>58</v>
      </c>
      <c r="B1364" s="48" t="s">
        <v>224</v>
      </c>
      <c r="C1364" s="49"/>
      <c r="D1364" s="50">
        <v>2014</v>
      </c>
      <c r="E1364" s="34">
        <v>1381698580</v>
      </c>
      <c r="F1364" s="34">
        <v>1323348614</v>
      </c>
      <c r="G1364" s="34">
        <v>3362525623.52</v>
      </c>
      <c r="H1364" s="34">
        <v>0</v>
      </c>
      <c r="I1364" s="52">
        <f t="shared" si="71"/>
        <v>6067572817.5200005</v>
      </c>
      <c r="J1364" s="51">
        <v>-9127</v>
      </c>
      <c r="K1364" s="53">
        <f t="shared" si="73"/>
        <v>6067563690.5200005</v>
      </c>
      <c r="L1364" s="34">
        <v>0</v>
      </c>
      <c r="O1364" s="35" t="str">
        <f>IF([1]totrevprm!O1365="","",[1]totrevprm!O1365)</f>
        <v/>
      </c>
      <c r="V1364" s="35"/>
      <c r="W1364" s="55"/>
      <c r="X1364" s="55"/>
      <c r="Y1364" s="55"/>
      <c r="Z1364" s="55"/>
    </row>
    <row r="1365" spans="1:26">
      <c r="A1365" s="47" t="s">
        <v>58</v>
      </c>
      <c r="B1365" s="48" t="s">
        <v>224</v>
      </c>
      <c r="C1365" s="49"/>
      <c r="D1365" s="50">
        <v>2015</v>
      </c>
      <c r="E1365" s="34">
        <v>1413156660</v>
      </c>
      <c r="F1365" s="34">
        <v>1582535340</v>
      </c>
      <c r="G1365" s="34">
        <v>3347770476</v>
      </c>
      <c r="H1365" s="34">
        <v>0</v>
      </c>
      <c r="I1365" s="52">
        <f t="shared" si="71"/>
        <v>6343462476</v>
      </c>
      <c r="J1365" s="51">
        <v>-1415</v>
      </c>
      <c r="K1365" s="53">
        <f t="shared" si="73"/>
        <v>6343461061</v>
      </c>
      <c r="L1365" s="34">
        <v>0</v>
      </c>
      <c r="O1365" s="35" t="str">
        <f>IF([1]totrevprm!O1366="","",[1]totrevprm!O1366)</f>
        <v/>
      </c>
      <c r="P1365" s="32">
        <v>210735806.19441172</v>
      </c>
      <c r="Q1365" s="32">
        <v>91888274.922537312</v>
      </c>
      <c r="V1365" s="35"/>
      <c r="W1365" s="55"/>
      <c r="X1365" s="55"/>
      <c r="Y1365" s="55"/>
      <c r="Z1365" s="55"/>
    </row>
    <row r="1366" spans="1:26">
      <c r="A1366" s="47" t="s">
        <v>58</v>
      </c>
      <c r="B1366" s="48" t="s">
        <v>224</v>
      </c>
      <c r="C1366" s="49"/>
      <c r="D1366" s="50">
        <v>2016</v>
      </c>
      <c r="E1366" s="34">
        <v>1414401562</v>
      </c>
      <c r="F1366" s="34">
        <v>1475566462</v>
      </c>
      <c r="G1366" s="34">
        <v>3494959511</v>
      </c>
      <c r="H1366" s="34">
        <v>0</v>
      </c>
      <c r="I1366" s="52">
        <f t="shared" si="71"/>
        <v>6384927535</v>
      </c>
      <c r="J1366" s="51">
        <v>-3</v>
      </c>
      <c r="K1366" s="53">
        <f t="shared" si="73"/>
        <v>6384927532</v>
      </c>
      <c r="L1366" s="34">
        <v>0</v>
      </c>
      <c r="O1366" s="35" t="str">
        <f>IF([1]totrevprm!O1367="","",[1]totrevprm!O1367)</f>
        <v/>
      </c>
      <c r="P1366" s="32">
        <v>216425417.72106627</v>
      </c>
      <c r="Q1366" s="32">
        <v>92238637.402631566</v>
      </c>
      <c r="V1366" s="35"/>
      <c r="W1366" s="55"/>
      <c r="X1366" s="55"/>
      <c r="Y1366" s="55"/>
      <c r="Z1366" s="55"/>
    </row>
    <row r="1367" spans="1:26">
      <c r="A1367" s="47" t="s">
        <v>58</v>
      </c>
      <c r="B1367" s="48" t="s">
        <v>224</v>
      </c>
      <c r="C1367" s="49"/>
      <c r="D1367" s="50">
        <v>2017</v>
      </c>
      <c r="E1367" s="34">
        <v>1435622014</v>
      </c>
      <c r="F1367" s="34">
        <v>1518789590</v>
      </c>
      <c r="G1367" s="34">
        <v>3817822394.2600002</v>
      </c>
      <c r="H1367" s="34">
        <v>0</v>
      </c>
      <c r="I1367" s="52">
        <f t="shared" si="71"/>
        <v>6772233998.2600002</v>
      </c>
      <c r="J1367" s="51">
        <v>-26868</v>
      </c>
      <c r="K1367" s="53">
        <f t="shared" si="73"/>
        <v>6772207130.2600002</v>
      </c>
      <c r="L1367" s="34">
        <v>0</v>
      </c>
      <c r="M1367" s="63" t="s">
        <v>146</v>
      </c>
      <c r="N1367" t="s">
        <v>101</v>
      </c>
      <c r="O1367" s="35" t="str">
        <f>IF([1]totrevprm!O1368="","",[1]totrevprm!O1368)</f>
        <v/>
      </c>
      <c r="P1367" s="32">
        <v>223140168.73893377</v>
      </c>
      <c r="Q1367" s="32">
        <v>87110904.722362205</v>
      </c>
      <c r="R1367" s="67"/>
      <c r="S1367" s="57">
        <v>128271215</v>
      </c>
      <c r="T1367" s="33" t="s">
        <v>110</v>
      </c>
      <c r="U1367" s="33">
        <v>6</v>
      </c>
      <c r="V1367" s="35"/>
      <c r="W1367" s="55"/>
      <c r="X1367" s="55"/>
      <c r="Y1367" s="57">
        <v>3946093609.2600002</v>
      </c>
      <c r="Z1367" s="55"/>
    </row>
    <row r="1368" spans="1:26">
      <c r="A1368" s="47" t="s">
        <v>58</v>
      </c>
      <c r="B1368" s="48" t="s">
        <v>224</v>
      </c>
      <c r="C1368" s="49"/>
      <c r="D1368" s="50">
        <v>2018</v>
      </c>
      <c r="E1368" s="34">
        <v>1524384742</v>
      </c>
      <c r="F1368" s="34">
        <v>1896115449</v>
      </c>
      <c r="G1368" s="34">
        <v>4094852306.0599999</v>
      </c>
      <c r="H1368" s="34">
        <v>0</v>
      </c>
      <c r="I1368" s="52">
        <f t="shared" si="71"/>
        <v>7515352497.0599995</v>
      </c>
      <c r="J1368" s="51">
        <v>-66</v>
      </c>
      <c r="K1368" s="53">
        <f t="shared" si="73"/>
        <v>7515352431.0599995</v>
      </c>
      <c r="L1368" s="57">
        <v>0</v>
      </c>
      <c r="M1368" s="63" t="s">
        <v>146</v>
      </c>
      <c r="N1368" t="s">
        <v>101</v>
      </c>
      <c r="O1368" s="35" t="str">
        <f>IF([1]totrevprm!O1369="","",[1]totrevprm!O1369)</f>
        <v/>
      </c>
      <c r="P1368" s="32">
        <v>243789159.68247259</v>
      </c>
      <c r="Q1368" s="32">
        <v>84651757.465846583</v>
      </c>
      <c r="R1368" s="67"/>
      <c r="S1368" s="57">
        <v>622817858</v>
      </c>
      <c r="V1368" s="35"/>
      <c r="W1368" s="55"/>
      <c r="X1368" s="55"/>
      <c r="Y1368" s="57">
        <v>3946093609.2600002</v>
      </c>
      <c r="Z1368" s="55"/>
    </row>
    <row r="1369" spans="1:26">
      <c r="A1369" s="47" t="s">
        <v>58</v>
      </c>
      <c r="B1369" s="48" t="s">
        <v>224</v>
      </c>
      <c r="C1369" s="49"/>
      <c r="D1369" s="50">
        <v>2019</v>
      </c>
      <c r="E1369" s="34">
        <v>1503683419</v>
      </c>
      <c r="F1369" s="34">
        <v>1728068881</v>
      </c>
      <c r="G1369" s="34">
        <v>4805517437.2739</v>
      </c>
      <c r="H1369" s="34">
        <v>0</v>
      </c>
      <c r="I1369" s="52">
        <f t="shared" si="71"/>
        <v>8037269737.2739</v>
      </c>
      <c r="J1369" s="51">
        <v>-4019935</v>
      </c>
      <c r="K1369" s="53">
        <f t="shared" si="73"/>
        <v>8033249802.2739</v>
      </c>
      <c r="L1369" s="57">
        <v>0</v>
      </c>
      <c r="M1369" s="63" t="s">
        <v>181</v>
      </c>
      <c r="N1369" t="s">
        <v>101</v>
      </c>
      <c r="O1369" s="35" t="str">
        <f>IF([1]totrevprm!O1370="","",[1]totrevprm!O1370)</f>
        <v>Yes</v>
      </c>
      <c r="P1369" s="32">
        <v>249499813.90034401</v>
      </c>
      <c r="Q1369" s="32">
        <v>85715742.67630133</v>
      </c>
      <c r="R1369" s="67"/>
      <c r="S1369" s="55"/>
      <c r="V1369" s="35"/>
      <c r="W1369" s="55"/>
      <c r="X1369" s="55"/>
      <c r="Y1369" s="55"/>
      <c r="Z1369" s="55"/>
    </row>
    <row r="1370" spans="1:26">
      <c r="A1370" s="47" t="s">
        <v>58</v>
      </c>
      <c r="B1370" s="48" t="s">
        <v>224</v>
      </c>
      <c r="C1370" s="49"/>
      <c r="D1370" s="50">
        <v>2020</v>
      </c>
      <c r="E1370" s="34">
        <v>1538559621</v>
      </c>
      <c r="F1370" s="34">
        <v>1517811467</v>
      </c>
      <c r="G1370" s="34">
        <v>4653161248</v>
      </c>
      <c r="H1370" s="34">
        <v>0</v>
      </c>
      <c r="I1370" s="52">
        <f t="shared" si="71"/>
        <v>7709532336</v>
      </c>
      <c r="J1370" s="51">
        <v>-5</v>
      </c>
      <c r="K1370" s="53">
        <f t="shared" si="73"/>
        <v>7709532331</v>
      </c>
      <c r="L1370" s="57">
        <v>0</v>
      </c>
      <c r="M1370" s="63" t="s">
        <v>132</v>
      </c>
      <c r="N1370" t="s">
        <v>101</v>
      </c>
      <c r="O1370" s="35" t="str">
        <f>IF([1]totrevprm!O1371="","",[1]totrevprm!O1371)</f>
        <v/>
      </c>
      <c r="P1370" s="32">
        <v>244743618</v>
      </c>
      <c r="Q1370" s="32">
        <v>82051171</v>
      </c>
      <c r="R1370" s="67"/>
      <c r="S1370" s="55"/>
      <c r="V1370" s="35"/>
      <c r="W1370" s="55"/>
      <c r="X1370" s="55"/>
      <c r="Y1370" s="55"/>
      <c r="Z1370" s="55"/>
    </row>
    <row r="1371" spans="1:26">
      <c r="A1371" s="47" t="s">
        <v>58</v>
      </c>
      <c r="B1371" s="48" t="s">
        <v>224</v>
      </c>
      <c r="C1371" s="49"/>
      <c r="D1371" s="50">
        <v>2021</v>
      </c>
      <c r="E1371" s="34">
        <v>1593607803</v>
      </c>
      <c r="F1371" s="34">
        <v>1946941804</v>
      </c>
      <c r="G1371" s="34">
        <v>4917891972</v>
      </c>
      <c r="H1371" s="34">
        <v>0</v>
      </c>
      <c r="I1371" s="52">
        <f t="shared" si="71"/>
        <v>8458441579</v>
      </c>
      <c r="J1371" s="57">
        <v>-5</v>
      </c>
      <c r="K1371" s="53">
        <f t="shared" si="73"/>
        <v>8458441574</v>
      </c>
      <c r="L1371" s="57">
        <v>0</v>
      </c>
      <c r="M1371" s="63" t="s">
        <v>132</v>
      </c>
      <c r="N1371" t="s">
        <v>101</v>
      </c>
      <c r="O1371" s="35"/>
      <c r="P1371" s="32">
        <v>246964003.32999998</v>
      </c>
      <c r="Q1371" s="32">
        <v>88054146</v>
      </c>
      <c r="R1371" s="67"/>
      <c r="S1371" s="55"/>
      <c r="V1371" s="35"/>
      <c r="W1371" s="55"/>
      <c r="X1371" s="55"/>
      <c r="Y1371" s="55"/>
      <c r="Z1371" s="55"/>
    </row>
    <row r="1372" spans="1:26">
      <c r="A1372" s="47" t="s">
        <v>58</v>
      </c>
      <c r="B1372" s="48" t="s">
        <v>224</v>
      </c>
      <c r="C1372" s="49"/>
      <c r="D1372" s="50">
        <v>2022</v>
      </c>
      <c r="E1372" s="34">
        <v>1650797740</v>
      </c>
      <c r="F1372" s="34">
        <v>2120528424</v>
      </c>
      <c r="G1372" s="34">
        <v>5093472973</v>
      </c>
      <c r="H1372" s="34">
        <v>0</v>
      </c>
      <c r="I1372" s="52">
        <f t="shared" si="71"/>
        <v>8864799137</v>
      </c>
      <c r="J1372" s="57">
        <v>-18062</v>
      </c>
      <c r="K1372" s="53">
        <f t="shared" si="73"/>
        <v>8864781075</v>
      </c>
      <c r="L1372" s="57">
        <v>0</v>
      </c>
      <c r="M1372" s="63" t="s">
        <v>132</v>
      </c>
      <c r="N1372" t="s">
        <v>101</v>
      </c>
      <c r="O1372" s="35" t="str">
        <f>IF([1]totrevprm!O1375="","",[1]totrevprm!O1375)</f>
        <v/>
      </c>
      <c r="P1372" s="57">
        <v>264806984</v>
      </c>
      <c r="Q1372" s="57">
        <v>85223435</v>
      </c>
    </row>
    <row r="1373" spans="1:26">
      <c r="A1373" s="47" t="s">
        <v>58</v>
      </c>
      <c r="B1373" s="48" t="s">
        <v>224</v>
      </c>
      <c r="C1373" s="49"/>
      <c r="D1373" s="50">
        <v>2023</v>
      </c>
      <c r="E1373" s="34">
        <v>1671295696</v>
      </c>
      <c r="F1373" s="34">
        <v>2625235206.6893001</v>
      </c>
      <c r="G1373" s="34">
        <v>5447234387.8299999</v>
      </c>
      <c r="H1373" s="34">
        <v>0</v>
      </c>
      <c r="I1373" s="52">
        <f t="shared" si="71"/>
        <v>9743765290.5193005</v>
      </c>
      <c r="J1373" s="57">
        <v>-41005</v>
      </c>
      <c r="K1373" s="53">
        <f t="shared" si="73"/>
        <v>9743724285.5193005</v>
      </c>
      <c r="L1373" s="34">
        <v>0</v>
      </c>
      <c r="M1373" s="63" t="s">
        <v>132</v>
      </c>
      <c r="O1373" s="35"/>
      <c r="P1373" s="57">
        <v>286214182.74000001</v>
      </c>
      <c r="Q1373" s="57">
        <v>83490425</v>
      </c>
    </row>
    <row r="1374" spans="1:26">
      <c r="A1374" s="47"/>
      <c r="B1374" s="49"/>
      <c r="C1374" s="49"/>
      <c r="E1374" s="51"/>
      <c r="F1374" s="51"/>
      <c r="G1374" s="51"/>
      <c r="H1374" s="51"/>
      <c r="I1374" s="52"/>
      <c r="K1374" s="59"/>
      <c r="L1374" s="34"/>
      <c r="M1374" s="63"/>
      <c r="O1374" s="35"/>
    </row>
    <row r="1375" spans="1:26">
      <c r="A1375" s="47" t="s">
        <v>59</v>
      </c>
      <c r="B1375" s="48" t="s">
        <v>225</v>
      </c>
      <c r="C1375" s="49" t="s">
        <v>124</v>
      </c>
      <c r="D1375" s="50">
        <v>1988</v>
      </c>
      <c r="E1375" s="51">
        <v>506312289</v>
      </c>
      <c r="F1375" s="51">
        <v>895696039</v>
      </c>
      <c r="G1375" s="51">
        <v>428769940</v>
      </c>
      <c r="H1375" s="51">
        <v>0</v>
      </c>
      <c r="I1375" s="52">
        <f t="shared" ref="I1375:I1438" si="74">SUM(E1375:H1375)</f>
        <v>1830778268</v>
      </c>
      <c r="J1375" s="51">
        <v>-5087780</v>
      </c>
      <c r="K1375" s="53">
        <f>SUM(I1375:J1375)</f>
        <v>1825690488</v>
      </c>
      <c r="L1375" s="34">
        <v>0</v>
      </c>
      <c r="O1375" s="35" t="str">
        <f>IF([1]totrevprm!O1376="","",[1]totrevprm!O1376)</f>
        <v/>
      </c>
    </row>
    <row r="1376" spans="1:26">
      <c r="A1376" s="47" t="s">
        <v>59</v>
      </c>
      <c r="B1376" s="48" t="s">
        <v>225</v>
      </c>
      <c r="C1376" s="49" t="s">
        <v>125</v>
      </c>
      <c r="D1376" s="50">
        <v>1989</v>
      </c>
      <c r="E1376" s="51">
        <v>514579970</v>
      </c>
      <c r="F1376" s="51">
        <v>1030798115</v>
      </c>
      <c r="G1376" s="51">
        <v>476923224</v>
      </c>
      <c r="H1376" s="51">
        <v>0</v>
      </c>
      <c r="I1376" s="52">
        <f t="shared" si="74"/>
        <v>2022301309</v>
      </c>
      <c r="J1376" s="51">
        <v>-2127436</v>
      </c>
      <c r="K1376" s="53">
        <f t="shared" ref="K1376:K1410" si="75">SUM(I1376:J1376)</f>
        <v>2020173873</v>
      </c>
      <c r="L1376" s="34">
        <v>0</v>
      </c>
      <c r="O1376" s="35" t="str">
        <f>IF([1]totrevprm!O1377="","",[1]totrevprm!O1377)</f>
        <v/>
      </c>
    </row>
    <row r="1377" spans="1:26">
      <c r="A1377" s="47" t="s">
        <v>59</v>
      </c>
      <c r="B1377" s="48" t="s">
        <v>225</v>
      </c>
      <c r="C1377" s="49" t="s">
        <v>125</v>
      </c>
      <c r="D1377" s="50">
        <v>1990</v>
      </c>
      <c r="E1377" s="51">
        <v>537896369</v>
      </c>
      <c r="F1377" s="51">
        <v>937962526.03999996</v>
      </c>
      <c r="G1377" s="51">
        <v>544414811</v>
      </c>
      <c r="H1377" s="51">
        <v>0</v>
      </c>
      <c r="I1377" s="52">
        <f t="shared" si="74"/>
        <v>2020273706.04</v>
      </c>
      <c r="J1377" s="51">
        <v>-6746774</v>
      </c>
      <c r="K1377" s="53">
        <f t="shared" si="75"/>
        <v>2013526932.04</v>
      </c>
      <c r="L1377" s="34">
        <v>0</v>
      </c>
      <c r="O1377" s="35" t="str">
        <f>IF([1]totrevprm!O1378="","",[1]totrevprm!O1378)</f>
        <v/>
      </c>
    </row>
    <row r="1378" spans="1:26">
      <c r="A1378" s="47" t="s">
        <v>59</v>
      </c>
      <c r="B1378" s="48" t="s">
        <v>225</v>
      </c>
      <c r="C1378" s="49" t="s">
        <v>125</v>
      </c>
      <c r="D1378" s="50">
        <v>1991</v>
      </c>
      <c r="E1378" s="51">
        <v>567228111</v>
      </c>
      <c r="F1378" s="51">
        <v>830408324</v>
      </c>
      <c r="G1378" s="51">
        <v>555223454</v>
      </c>
      <c r="H1378" s="51">
        <v>260045972</v>
      </c>
      <c r="I1378" s="52">
        <f t="shared" si="74"/>
        <v>2212905861</v>
      </c>
      <c r="J1378" s="51">
        <v>0</v>
      </c>
      <c r="K1378" s="53">
        <f t="shared" si="75"/>
        <v>2212905861</v>
      </c>
      <c r="L1378" s="34">
        <v>0</v>
      </c>
      <c r="O1378" s="35" t="str">
        <f>IF([1]totrevprm!O1379="","",[1]totrevprm!O1379)</f>
        <v/>
      </c>
    </row>
    <row r="1379" spans="1:26">
      <c r="A1379" s="47" t="s">
        <v>59</v>
      </c>
      <c r="B1379" s="48" t="s">
        <v>225</v>
      </c>
      <c r="C1379" s="49" t="s">
        <v>226</v>
      </c>
      <c r="D1379" s="50">
        <v>1992</v>
      </c>
      <c r="E1379" s="51">
        <v>596415790</v>
      </c>
      <c r="F1379" s="51">
        <v>812673519.63999999</v>
      </c>
      <c r="G1379" s="51">
        <v>627877935</v>
      </c>
      <c r="H1379" s="51">
        <v>281849324</v>
      </c>
      <c r="I1379" s="52">
        <f t="shared" si="74"/>
        <v>2318816568.6399999</v>
      </c>
      <c r="J1379" s="51">
        <v>0</v>
      </c>
      <c r="K1379" s="53">
        <f t="shared" si="75"/>
        <v>2318816568.6399999</v>
      </c>
      <c r="L1379" s="34">
        <v>0</v>
      </c>
      <c r="O1379" s="35" t="str">
        <f>IF([1]totrevprm!O1380="","",[1]totrevprm!O1380)</f>
        <v/>
      </c>
    </row>
    <row r="1380" spans="1:26">
      <c r="A1380" s="47" t="s">
        <v>59</v>
      </c>
      <c r="B1380" s="48" t="s">
        <v>225</v>
      </c>
      <c r="C1380" s="49" t="s">
        <v>227</v>
      </c>
      <c r="D1380" s="50">
        <v>1993</v>
      </c>
      <c r="E1380" s="51">
        <v>622685909</v>
      </c>
      <c r="F1380" s="51">
        <v>696695276</v>
      </c>
      <c r="G1380" s="51">
        <v>582601955</v>
      </c>
      <c r="H1380" s="51">
        <v>192373597</v>
      </c>
      <c r="I1380" s="52">
        <f t="shared" si="74"/>
        <v>2094356737</v>
      </c>
      <c r="J1380" s="51">
        <v>0</v>
      </c>
      <c r="K1380" s="53">
        <f t="shared" si="75"/>
        <v>2094356737</v>
      </c>
      <c r="L1380" s="34">
        <v>0</v>
      </c>
      <c r="O1380" s="35" t="str">
        <f>IF([1]totrevprm!O1381="","",[1]totrevprm!O1381)</f>
        <v/>
      </c>
    </row>
    <row r="1381" spans="1:26">
      <c r="A1381" s="47" t="s">
        <v>59</v>
      </c>
      <c r="B1381" s="48" t="s">
        <v>225</v>
      </c>
      <c r="C1381" s="49" t="s">
        <v>125</v>
      </c>
      <c r="D1381" s="50">
        <v>1994</v>
      </c>
      <c r="E1381" s="51">
        <v>697121068</v>
      </c>
      <c r="F1381" s="51">
        <v>925325110</v>
      </c>
      <c r="G1381" s="51">
        <v>569074748</v>
      </c>
      <c r="H1381" s="51">
        <v>152049491</v>
      </c>
      <c r="I1381" s="52">
        <f t="shared" si="74"/>
        <v>2343570417</v>
      </c>
      <c r="J1381" s="51">
        <v>0</v>
      </c>
      <c r="K1381" s="53">
        <f t="shared" si="75"/>
        <v>2343570417</v>
      </c>
      <c r="L1381" s="34">
        <v>0</v>
      </c>
      <c r="O1381" s="35" t="str">
        <f>IF([1]totrevprm!O1382="","",[1]totrevprm!O1382)</f>
        <v/>
      </c>
    </row>
    <row r="1382" spans="1:26">
      <c r="A1382" s="47" t="s">
        <v>59</v>
      </c>
      <c r="B1382" s="48" t="s">
        <v>225</v>
      </c>
      <c r="C1382" s="49" t="s">
        <v>125</v>
      </c>
      <c r="D1382" s="50">
        <v>1995</v>
      </c>
      <c r="E1382" s="51">
        <v>714798506</v>
      </c>
      <c r="F1382" s="51">
        <v>914040453</v>
      </c>
      <c r="G1382" s="51">
        <v>613797359</v>
      </c>
      <c r="H1382" s="51">
        <v>60386398</v>
      </c>
      <c r="I1382" s="52">
        <f t="shared" si="74"/>
        <v>2303022716</v>
      </c>
      <c r="J1382" s="51">
        <v>0</v>
      </c>
      <c r="K1382" s="53">
        <f t="shared" si="75"/>
        <v>2303022716</v>
      </c>
      <c r="L1382" s="34">
        <v>0</v>
      </c>
      <c r="O1382" s="35" t="str">
        <f>IF([1]totrevprm!O1383="","",[1]totrevprm!O1383)</f>
        <v/>
      </c>
    </row>
    <row r="1383" spans="1:26">
      <c r="A1383" s="47" t="s">
        <v>59</v>
      </c>
      <c r="B1383" s="48" t="s">
        <v>225</v>
      </c>
      <c r="C1383" s="49" t="s">
        <v>125</v>
      </c>
      <c r="D1383" s="50">
        <v>1996</v>
      </c>
      <c r="E1383" s="51">
        <v>755357432</v>
      </c>
      <c r="F1383" s="51">
        <v>715264307</v>
      </c>
      <c r="G1383" s="51">
        <v>654376965</v>
      </c>
      <c r="H1383" s="51">
        <v>62180671</v>
      </c>
      <c r="I1383" s="52">
        <f t="shared" si="74"/>
        <v>2187179375</v>
      </c>
      <c r="J1383" s="51">
        <v>0</v>
      </c>
      <c r="K1383" s="53">
        <f t="shared" si="75"/>
        <v>2187179375</v>
      </c>
      <c r="L1383" s="34">
        <v>0</v>
      </c>
      <c r="O1383" s="35" t="str">
        <f>IF([1]totrevprm!O1384="","",[1]totrevprm!O1384)</f>
        <v/>
      </c>
    </row>
    <row r="1384" spans="1:26">
      <c r="A1384" s="47" t="s">
        <v>59</v>
      </c>
      <c r="B1384" s="48" t="s">
        <v>225</v>
      </c>
      <c r="C1384" s="49" t="s">
        <v>125</v>
      </c>
      <c r="D1384" s="50">
        <v>1997</v>
      </c>
      <c r="E1384" s="51">
        <v>719950509</v>
      </c>
      <c r="F1384" s="51">
        <v>686661197</v>
      </c>
      <c r="G1384" s="51">
        <v>792864569</v>
      </c>
      <c r="H1384" s="51">
        <v>65154294</v>
      </c>
      <c r="I1384" s="52">
        <f t="shared" si="74"/>
        <v>2264630569</v>
      </c>
      <c r="J1384" s="51">
        <v>0</v>
      </c>
      <c r="K1384" s="53">
        <f t="shared" si="75"/>
        <v>2264630569</v>
      </c>
      <c r="L1384" s="34">
        <v>0</v>
      </c>
      <c r="O1384" s="35" t="str">
        <f>IF([1]totrevprm!O1385="","",[1]totrevprm!O1385)</f>
        <v/>
      </c>
    </row>
    <row r="1385" spans="1:26">
      <c r="A1385" s="47" t="s">
        <v>59</v>
      </c>
      <c r="B1385" s="48" t="s">
        <v>225</v>
      </c>
      <c r="C1385" s="49" t="s">
        <v>125</v>
      </c>
      <c r="D1385" s="50">
        <v>1998</v>
      </c>
      <c r="E1385" s="51">
        <v>720826519</v>
      </c>
      <c r="F1385" s="51">
        <v>550848286</v>
      </c>
      <c r="G1385" s="51">
        <v>960047164</v>
      </c>
      <c r="H1385" s="51">
        <v>56616238</v>
      </c>
      <c r="I1385" s="52">
        <f t="shared" si="74"/>
        <v>2288338207</v>
      </c>
      <c r="J1385" s="51">
        <v>0</v>
      </c>
      <c r="K1385" s="53">
        <f t="shared" si="75"/>
        <v>2288338207</v>
      </c>
      <c r="L1385" s="34">
        <v>0</v>
      </c>
      <c r="O1385" s="35" t="str">
        <f>IF([1]totrevprm!O1386="","",[1]totrevprm!O1386)</f>
        <v/>
      </c>
    </row>
    <row r="1386" spans="1:26">
      <c r="A1386" s="47" t="s">
        <v>59</v>
      </c>
      <c r="B1386" s="48" t="s">
        <v>225</v>
      </c>
      <c r="C1386" s="49" t="s">
        <v>125</v>
      </c>
      <c r="D1386" s="50">
        <v>1999</v>
      </c>
      <c r="E1386" s="51">
        <v>728877210</v>
      </c>
      <c r="F1386" s="51">
        <v>726671578</v>
      </c>
      <c r="G1386" s="51">
        <v>786285685</v>
      </c>
      <c r="H1386" s="51">
        <v>125216390</v>
      </c>
      <c r="I1386" s="52">
        <f t="shared" si="74"/>
        <v>2367050863</v>
      </c>
      <c r="J1386" s="51">
        <v>0</v>
      </c>
      <c r="K1386" s="53">
        <f t="shared" si="75"/>
        <v>2367050863</v>
      </c>
      <c r="L1386" s="34">
        <v>0</v>
      </c>
      <c r="O1386" s="35" t="str">
        <f>IF([1]totrevprm!O1387="","",[1]totrevprm!O1387)</f>
        <v/>
      </c>
    </row>
    <row r="1387" spans="1:26">
      <c r="A1387" s="47" t="s">
        <v>59</v>
      </c>
      <c r="B1387" s="48" t="s">
        <v>225</v>
      </c>
      <c r="C1387" s="49" t="s">
        <v>125</v>
      </c>
      <c r="D1387" s="50">
        <v>2000</v>
      </c>
      <c r="E1387" s="51">
        <v>743282612</v>
      </c>
      <c r="F1387" s="51">
        <v>893636452</v>
      </c>
      <c r="G1387" s="51">
        <v>909940157</v>
      </c>
      <c r="H1387" s="51">
        <v>73526876</v>
      </c>
      <c r="I1387" s="52">
        <f t="shared" si="74"/>
        <v>2620386097</v>
      </c>
      <c r="J1387" s="51">
        <v>0</v>
      </c>
      <c r="K1387" s="53">
        <f t="shared" si="75"/>
        <v>2620386097</v>
      </c>
      <c r="L1387" s="34">
        <v>0</v>
      </c>
      <c r="O1387" s="35" t="str">
        <f>IF([1]totrevprm!O1388="","",[1]totrevprm!O1388)</f>
        <v/>
      </c>
      <c r="V1387" s="35" t="s">
        <v>225</v>
      </c>
      <c r="W1387" s="55">
        <v>792743</v>
      </c>
      <c r="X1387" s="55">
        <v>26037207</v>
      </c>
      <c r="Y1387" s="55">
        <v>10981979</v>
      </c>
      <c r="Z1387" s="55">
        <v>0</v>
      </c>
    </row>
    <row r="1388" spans="1:26">
      <c r="A1388" s="47" t="s">
        <v>59</v>
      </c>
      <c r="B1388" s="48" t="s">
        <v>225</v>
      </c>
      <c r="C1388" s="49" t="s">
        <v>125</v>
      </c>
      <c r="D1388" s="50">
        <v>2001</v>
      </c>
      <c r="E1388" s="51">
        <v>771999343</v>
      </c>
      <c r="F1388" s="51">
        <v>1004482176</v>
      </c>
      <c r="G1388" s="51">
        <v>803603902</v>
      </c>
      <c r="H1388" s="51">
        <v>93354686</v>
      </c>
      <c r="I1388" s="52">
        <f t="shared" si="74"/>
        <v>2673440107</v>
      </c>
      <c r="J1388" s="51">
        <v>0</v>
      </c>
      <c r="K1388" s="53">
        <f t="shared" si="75"/>
        <v>2673440107</v>
      </c>
      <c r="L1388" s="34">
        <v>0</v>
      </c>
      <c r="O1388" s="35" t="str">
        <f>IF([1]totrevprm!O1389="","",[1]totrevprm!O1389)</f>
        <v/>
      </c>
      <c r="V1388" s="35"/>
      <c r="W1388" s="55"/>
      <c r="X1388" s="55"/>
      <c r="Y1388" s="55"/>
      <c r="Z1388" s="55"/>
    </row>
    <row r="1389" spans="1:26">
      <c r="A1389" s="47" t="s">
        <v>59</v>
      </c>
      <c r="B1389" s="48" t="s">
        <v>225</v>
      </c>
      <c r="C1389" s="49" t="s">
        <v>125</v>
      </c>
      <c r="D1389" s="50">
        <v>2002</v>
      </c>
      <c r="E1389" s="51">
        <v>790911199</v>
      </c>
      <c r="F1389" s="51">
        <v>1332585909</v>
      </c>
      <c r="G1389" s="51">
        <v>848558514</v>
      </c>
      <c r="H1389" s="51">
        <v>51183511</v>
      </c>
      <c r="I1389" s="52">
        <f t="shared" si="74"/>
        <v>3023239133</v>
      </c>
      <c r="J1389" s="51">
        <v>0</v>
      </c>
      <c r="K1389" s="53">
        <f t="shared" si="75"/>
        <v>3023239133</v>
      </c>
      <c r="L1389" s="34">
        <v>0</v>
      </c>
      <c r="O1389" s="35" t="str">
        <f>IF([1]totrevprm!O1390="","",[1]totrevprm!O1390)</f>
        <v/>
      </c>
      <c r="V1389" s="35"/>
      <c r="W1389" s="55"/>
      <c r="X1389" s="55"/>
      <c r="Y1389" s="55"/>
      <c r="Z1389" s="55"/>
    </row>
    <row r="1390" spans="1:26">
      <c r="A1390" s="47" t="s">
        <v>59</v>
      </c>
      <c r="B1390" s="48" t="s">
        <v>225</v>
      </c>
      <c r="C1390" s="49" t="s">
        <v>125</v>
      </c>
      <c r="D1390" s="50">
        <v>2003</v>
      </c>
      <c r="E1390" s="56">
        <v>847274270</v>
      </c>
      <c r="F1390" s="56">
        <v>1396433518</v>
      </c>
      <c r="G1390" s="56">
        <v>884605712</v>
      </c>
      <c r="H1390" s="56">
        <v>48002935</v>
      </c>
      <c r="I1390" s="52">
        <f t="shared" si="74"/>
        <v>3176316435</v>
      </c>
      <c r="J1390" s="51">
        <v>0</v>
      </c>
      <c r="K1390" s="53">
        <f t="shared" si="75"/>
        <v>3176316435</v>
      </c>
      <c r="L1390" s="34">
        <v>0</v>
      </c>
      <c r="O1390" s="35" t="str">
        <f>IF([1]totrevprm!O1391="","",[1]totrevprm!O1391)</f>
        <v/>
      </c>
      <c r="V1390" s="35"/>
      <c r="W1390" s="55"/>
      <c r="X1390" s="55"/>
      <c r="Y1390" s="55"/>
      <c r="Z1390" s="55"/>
    </row>
    <row r="1391" spans="1:26">
      <c r="A1391" s="47" t="s">
        <v>59</v>
      </c>
      <c r="B1391" s="48" t="s">
        <v>225</v>
      </c>
      <c r="C1391" s="49" t="s">
        <v>125</v>
      </c>
      <c r="D1391" s="50">
        <v>2004</v>
      </c>
      <c r="E1391" s="56">
        <v>880003563</v>
      </c>
      <c r="F1391" s="56">
        <v>1274161437</v>
      </c>
      <c r="G1391" s="56">
        <v>987967712</v>
      </c>
      <c r="H1391" s="56">
        <v>38304389</v>
      </c>
      <c r="I1391" s="52">
        <f t="shared" si="74"/>
        <v>3180437101</v>
      </c>
      <c r="J1391" s="51">
        <v>0</v>
      </c>
      <c r="K1391" s="53">
        <f t="shared" si="75"/>
        <v>3180437101</v>
      </c>
      <c r="L1391" s="34">
        <v>0</v>
      </c>
      <c r="O1391" s="35" t="str">
        <f>IF([1]totrevprm!O1392="","",[1]totrevprm!O1392)</f>
        <v/>
      </c>
      <c r="V1391" s="35"/>
      <c r="W1391" s="55"/>
      <c r="X1391" s="55"/>
      <c r="Y1391" s="55"/>
      <c r="Z1391" s="55"/>
    </row>
    <row r="1392" spans="1:26">
      <c r="A1392" s="47" t="s">
        <v>59</v>
      </c>
      <c r="B1392" s="48" t="s">
        <v>225</v>
      </c>
      <c r="C1392" s="49"/>
      <c r="D1392" s="50">
        <v>2005</v>
      </c>
      <c r="E1392" s="56">
        <v>856725793</v>
      </c>
      <c r="F1392" s="56">
        <v>1082211585</v>
      </c>
      <c r="G1392" s="56">
        <v>1118685177.0999899</v>
      </c>
      <c r="H1392" s="56">
        <v>21704483</v>
      </c>
      <c r="I1392" s="52">
        <f t="shared" si="74"/>
        <v>3079327038.0999899</v>
      </c>
      <c r="J1392" s="51">
        <v>0</v>
      </c>
      <c r="K1392" s="53">
        <f t="shared" si="75"/>
        <v>3079327038.0999899</v>
      </c>
      <c r="L1392" s="34">
        <v>0</v>
      </c>
      <c r="O1392" s="35" t="str">
        <f>IF([1]totrevprm!O1393="","",[1]totrevprm!O1393)</f>
        <v/>
      </c>
      <c r="V1392" s="35"/>
      <c r="W1392" s="55"/>
      <c r="X1392" s="55"/>
      <c r="Y1392" s="55"/>
      <c r="Z1392" s="55"/>
    </row>
    <row r="1393" spans="1:26">
      <c r="A1393" s="47" t="s">
        <v>59</v>
      </c>
      <c r="B1393" s="48" t="s">
        <v>225</v>
      </c>
      <c r="C1393" s="49"/>
      <c r="D1393" s="50">
        <v>2006</v>
      </c>
      <c r="E1393" s="34">
        <v>928149167</v>
      </c>
      <c r="F1393" s="34">
        <v>1099881946</v>
      </c>
      <c r="G1393" s="34">
        <v>1346163921</v>
      </c>
      <c r="H1393" s="34">
        <v>15663377</v>
      </c>
      <c r="I1393" s="52">
        <f t="shared" si="74"/>
        <v>3389858411</v>
      </c>
      <c r="J1393" s="51">
        <v>0</v>
      </c>
      <c r="K1393" s="53">
        <f t="shared" si="75"/>
        <v>3389858411</v>
      </c>
      <c r="L1393" s="34">
        <v>0</v>
      </c>
      <c r="O1393" s="35" t="str">
        <f>IF([1]totrevprm!O1394="","",[1]totrevprm!O1394)</f>
        <v/>
      </c>
      <c r="V1393" s="35"/>
      <c r="W1393" s="55"/>
      <c r="X1393" s="55"/>
      <c r="Y1393" s="55"/>
      <c r="Z1393" s="55"/>
    </row>
    <row r="1394" spans="1:26">
      <c r="A1394" s="47" t="s">
        <v>59</v>
      </c>
      <c r="B1394" s="48" t="s">
        <v>225</v>
      </c>
      <c r="C1394" s="49"/>
      <c r="D1394" s="50">
        <v>2007</v>
      </c>
      <c r="E1394" s="34">
        <v>940070559</v>
      </c>
      <c r="F1394" s="34">
        <v>1228133633</v>
      </c>
      <c r="G1394" s="34">
        <v>1985559448</v>
      </c>
      <c r="H1394" s="51">
        <v>-101448253</v>
      </c>
      <c r="I1394" s="52">
        <f t="shared" si="74"/>
        <v>4052315387</v>
      </c>
      <c r="J1394" s="51">
        <v>0</v>
      </c>
      <c r="K1394" s="53">
        <f t="shared" si="75"/>
        <v>4052315387</v>
      </c>
      <c r="L1394" s="34">
        <v>0</v>
      </c>
      <c r="O1394" s="35" t="str">
        <f>IF([1]totrevprm!O1395="","",[1]totrevprm!O1395)</f>
        <v/>
      </c>
      <c r="V1394" s="35"/>
      <c r="W1394" s="55"/>
      <c r="X1394" s="55"/>
      <c r="Y1394" s="55"/>
      <c r="Z1394" s="55"/>
    </row>
    <row r="1395" spans="1:26">
      <c r="A1395" s="47" t="s">
        <v>59</v>
      </c>
      <c r="B1395" s="48" t="s">
        <v>225</v>
      </c>
      <c r="C1395" s="49"/>
      <c r="D1395" s="50">
        <v>2008</v>
      </c>
      <c r="E1395" s="34">
        <v>966239499</v>
      </c>
      <c r="F1395" s="34">
        <v>1589801073</v>
      </c>
      <c r="G1395" s="34">
        <v>1962685043</v>
      </c>
      <c r="H1395" s="34">
        <v>19167596</v>
      </c>
      <c r="I1395" s="52">
        <f t="shared" si="74"/>
        <v>4537893211</v>
      </c>
      <c r="J1395" s="51">
        <v>0</v>
      </c>
      <c r="K1395" s="53">
        <f t="shared" si="75"/>
        <v>4537893211</v>
      </c>
      <c r="L1395" s="34">
        <v>0</v>
      </c>
      <c r="O1395" s="35" t="str">
        <f>IF([1]totrevprm!O1396="","",[1]totrevprm!O1396)</f>
        <v/>
      </c>
      <c r="V1395" s="35"/>
      <c r="W1395" s="55"/>
      <c r="X1395" s="55"/>
      <c r="Y1395" s="55"/>
      <c r="Z1395" s="55"/>
    </row>
    <row r="1396" spans="1:26">
      <c r="A1396" s="47" t="s">
        <v>59</v>
      </c>
      <c r="B1396" s="48" t="s">
        <v>225</v>
      </c>
      <c r="C1396" s="49"/>
      <c r="D1396" s="50">
        <v>2009</v>
      </c>
      <c r="E1396" s="34">
        <v>1017455661</v>
      </c>
      <c r="F1396" s="34">
        <v>1530980278</v>
      </c>
      <c r="G1396" s="34">
        <v>1964912338</v>
      </c>
      <c r="H1396" s="34">
        <v>44277832</v>
      </c>
      <c r="I1396" s="52">
        <f t="shared" si="74"/>
        <v>4557626109</v>
      </c>
      <c r="J1396" s="51">
        <v>0</v>
      </c>
      <c r="K1396" s="53">
        <f t="shared" si="75"/>
        <v>4557626109</v>
      </c>
      <c r="L1396" s="34">
        <v>0</v>
      </c>
      <c r="O1396" s="35" t="str">
        <f>IF([1]totrevprm!O1397="","",[1]totrevprm!O1397)</f>
        <v/>
      </c>
      <c r="V1396" s="35"/>
      <c r="W1396" s="55"/>
      <c r="X1396" s="55"/>
      <c r="Y1396" s="55"/>
      <c r="Z1396" s="55"/>
    </row>
    <row r="1397" spans="1:26">
      <c r="A1397" s="47" t="s">
        <v>59</v>
      </c>
      <c r="B1397" s="48" t="s">
        <v>225</v>
      </c>
      <c r="C1397" s="49"/>
      <c r="D1397" s="50">
        <v>2010</v>
      </c>
      <c r="E1397" s="34">
        <v>1049139067</v>
      </c>
      <c r="F1397" s="34">
        <v>1500106331</v>
      </c>
      <c r="G1397" s="34">
        <v>2080036886</v>
      </c>
      <c r="H1397" s="34">
        <v>62447343</v>
      </c>
      <c r="I1397" s="52">
        <f t="shared" si="74"/>
        <v>4691729627</v>
      </c>
      <c r="J1397" s="51">
        <v>0</v>
      </c>
      <c r="K1397" s="53">
        <f t="shared" si="75"/>
        <v>4691729627</v>
      </c>
      <c r="L1397" s="34">
        <v>0</v>
      </c>
      <c r="O1397" s="35" t="str">
        <f>IF([1]totrevprm!O1398="","",[1]totrevprm!O1398)</f>
        <v/>
      </c>
      <c r="V1397" s="35"/>
      <c r="W1397" s="55"/>
      <c r="X1397" s="55"/>
      <c r="Y1397" s="55"/>
      <c r="Z1397" s="55"/>
    </row>
    <row r="1398" spans="1:26">
      <c r="A1398" s="47" t="s">
        <v>59</v>
      </c>
      <c r="B1398" s="48" t="s">
        <v>225</v>
      </c>
      <c r="C1398" s="49"/>
      <c r="D1398" s="50">
        <v>2011</v>
      </c>
      <c r="E1398" s="34">
        <v>1090276860</v>
      </c>
      <c r="F1398" s="34">
        <v>1259814723</v>
      </c>
      <c r="G1398" s="34">
        <v>2213758036.5799999</v>
      </c>
      <c r="H1398" s="34">
        <v>62825317</v>
      </c>
      <c r="I1398" s="52">
        <f t="shared" si="74"/>
        <v>4626674936.5799999</v>
      </c>
      <c r="J1398" s="51">
        <v>0</v>
      </c>
      <c r="K1398" s="53">
        <f t="shared" si="75"/>
        <v>4626674936.5799999</v>
      </c>
      <c r="L1398" s="34">
        <v>0</v>
      </c>
      <c r="O1398" s="35" t="str">
        <f>IF([1]totrevprm!O1399="","",[1]totrevprm!O1399)</f>
        <v/>
      </c>
      <c r="V1398" s="35"/>
      <c r="W1398" s="55"/>
      <c r="X1398" s="55"/>
      <c r="Y1398" s="55"/>
      <c r="Z1398" s="55"/>
    </row>
    <row r="1399" spans="1:26">
      <c r="A1399" s="47" t="s">
        <v>59</v>
      </c>
      <c r="B1399" s="48" t="s">
        <v>225</v>
      </c>
      <c r="C1399" s="49"/>
      <c r="D1399" s="50">
        <v>2012</v>
      </c>
      <c r="E1399" s="34">
        <v>1108512537</v>
      </c>
      <c r="F1399" s="34">
        <v>1321757513</v>
      </c>
      <c r="G1399" s="34">
        <v>1510631717</v>
      </c>
      <c r="H1399" s="34">
        <v>48366542</v>
      </c>
      <c r="I1399" s="52">
        <f t="shared" si="74"/>
        <v>3989268309</v>
      </c>
      <c r="J1399" s="51">
        <v>0</v>
      </c>
      <c r="K1399" s="53">
        <f t="shared" si="75"/>
        <v>3989268309</v>
      </c>
      <c r="L1399" s="34">
        <v>0</v>
      </c>
      <c r="O1399" s="35" t="str">
        <f>IF([1]totrevprm!O1400="","",[1]totrevprm!O1400)</f>
        <v/>
      </c>
      <c r="V1399" s="35"/>
      <c r="W1399" s="55"/>
      <c r="X1399" s="55"/>
      <c r="Y1399" s="55"/>
      <c r="Z1399" s="55"/>
    </row>
    <row r="1400" spans="1:26">
      <c r="A1400" s="47" t="s">
        <v>59</v>
      </c>
      <c r="B1400" s="48" t="s">
        <v>225</v>
      </c>
      <c r="C1400" s="49"/>
      <c r="D1400" s="50">
        <v>2013</v>
      </c>
      <c r="E1400" s="34">
        <v>1099992671</v>
      </c>
      <c r="F1400" s="34">
        <v>1366316746</v>
      </c>
      <c r="G1400" s="34">
        <v>1594284187</v>
      </c>
      <c r="H1400" s="34">
        <v>48830750</v>
      </c>
      <c r="I1400" s="52">
        <f t="shared" si="74"/>
        <v>4109424354</v>
      </c>
      <c r="J1400" s="51">
        <v>0</v>
      </c>
      <c r="K1400" s="53">
        <f t="shared" si="75"/>
        <v>4109424354</v>
      </c>
      <c r="L1400" s="34">
        <v>0</v>
      </c>
      <c r="O1400" s="35" t="str">
        <f>IF([1]totrevprm!O1401="","",[1]totrevprm!O1401)</f>
        <v/>
      </c>
      <c r="V1400" s="35"/>
      <c r="W1400" s="55"/>
      <c r="X1400" s="55"/>
      <c r="Y1400" s="55"/>
      <c r="Z1400" s="55"/>
    </row>
    <row r="1401" spans="1:26">
      <c r="A1401" s="47" t="s">
        <v>59</v>
      </c>
      <c r="B1401" s="48" t="s">
        <v>225</v>
      </c>
      <c r="C1401" s="49"/>
      <c r="D1401" s="50">
        <v>2014</v>
      </c>
      <c r="E1401" s="34">
        <v>1153577720</v>
      </c>
      <c r="F1401" s="34">
        <v>1525669016</v>
      </c>
      <c r="G1401" s="34">
        <v>1648109090.48</v>
      </c>
      <c r="H1401" s="34">
        <v>62301029</v>
      </c>
      <c r="I1401" s="52">
        <f t="shared" si="74"/>
        <v>4389656855.4799995</v>
      </c>
      <c r="J1401" s="51">
        <v>0</v>
      </c>
      <c r="K1401" s="53">
        <f t="shared" si="75"/>
        <v>4389656855.4799995</v>
      </c>
      <c r="L1401" s="34">
        <v>0</v>
      </c>
      <c r="O1401" s="35" t="str">
        <f>IF([1]totrevprm!O1402="","",[1]totrevprm!O1402)</f>
        <v/>
      </c>
      <c r="V1401" s="35"/>
      <c r="W1401" s="55"/>
      <c r="X1401" s="55"/>
      <c r="Y1401" s="55"/>
      <c r="Z1401" s="55"/>
    </row>
    <row r="1402" spans="1:26">
      <c r="A1402" s="47" t="s">
        <v>59</v>
      </c>
      <c r="B1402" s="48" t="s">
        <v>225</v>
      </c>
      <c r="C1402" s="49"/>
      <c r="D1402" s="50">
        <v>2015</v>
      </c>
      <c r="E1402" s="34">
        <v>1173943291</v>
      </c>
      <c r="F1402" s="34">
        <v>1651855009</v>
      </c>
      <c r="G1402" s="34">
        <v>1656057822</v>
      </c>
      <c r="H1402" s="34">
        <v>68311429</v>
      </c>
      <c r="I1402" s="52">
        <f t="shared" si="74"/>
        <v>4550167551</v>
      </c>
      <c r="J1402" s="51">
        <v>0</v>
      </c>
      <c r="K1402" s="53">
        <f t="shared" si="75"/>
        <v>4550167551</v>
      </c>
      <c r="L1402" s="34">
        <v>0</v>
      </c>
      <c r="O1402" s="35" t="str">
        <f>IF([1]totrevprm!O1403="","",[1]totrevprm!O1403)</f>
        <v/>
      </c>
      <c r="P1402" s="32">
        <v>284886915.89254552</v>
      </c>
      <c r="Q1402" s="32">
        <v>141069736.17313433</v>
      </c>
      <c r="V1402" s="35"/>
      <c r="W1402" s="55"/>
      <c r="X1402" s="55"/>
      <c r="Y1402" s="55"/>
      <c r="Z1402" s="55"/>
    </row>
    <row r="1403" spans="1:26">
      <c r="A1403" s="47" t="s">
        <v>59</v>
      </c>
      <c r="B1403" s="48" t="s">
        <v>225</v>
      </c>
      <c r="C1403" s="49"/>
      <c r="D1403" s="50">
        <v>2016</v>
      </c>
      <c r="E1403" s="34">
        <v>1226169489</v>
      </c>
      <c r="F1403" s="34">
        <v>1845096960</v>
      </c>
      <c r="G1403" s="34">
        <v>1617437271</v>
      </c>
      <c r="H1403" s="34">
        <v>96278666</v>
      </c>
      <c r="I1403" s="52">
        <f t="shared" si="74"/>
        <v>4784982386</v>
      </c>
      <c r="J1403" s="51">
        <v>0</v>
      </c>
      <c r="K1403" s="53">
        <f t="shared" si="75"/>
        <v>4784982386</v>
      </c>
      <c r="L1403" s="34">
        <v>0</v>
      </c>
      <c r="O1403" s="35" t="str">
        <f>IF([1]totrevprm!O1404="","",[1]totrevprm!O1404)</f>
        <v/>
      </c>
      <c r="P1403" s="32">
        <v>296240556.46210694</v>
      </c>
      <c r="Q1403" s="32">
        <v>145005355.02902257</v>
      </c>
      <c r="V1403" s="35"/>
      <c r="W1403" s="55"/>
      <c r="X1403" s="55"/>
      <c r="Y1403" s="55"/>
      <c r="Z1403" s="55"/>
    </row>
    <row r="1404" spans="1:26">
      <c r="A1404" s="47" t="s">
        <v>59</v>
      </c>
      <c r="B1404" s="48" t="s">
        <v>225</v>
      </c>
      <c r="C1404" s="49"/>
      <c r="D1404" s="50">
        <v>2017</v>
      </c>
      <c r="E1404" s="34">
        <v>1261514496</v>
      </c>
      <c r="F1404" s="34">
        <v>1741493618</v>
      </c>
      <c r="G1404" s="34">
        <v>1405128341.78</v>
      </c>
      <c r="H1404" s="34">
        <v>74596790</v>
      </c>
      <c r="I1404" s="52">
        <f t="shared" si="74"/>
        <v>4482733245.7799997</v>
      </c>
      <c r="J1404" s="51">
        <v>0</v>
      </c>
      <c r="K1404" s="53">
        <f t="shared" si="75"/>
        <v>4482733245.7799997</v>
      </c>
      <c r="L1404" s="34">
        <v>0</v>
      </c>
      <c r="O1404" s="35" t="str">
        <f>IF([1]totrevprm!O1405="","",[1]totrevprm!O1405)</f>
        <v/>
      </c>
      <c r="P1404" s="32">
        <v>313164837.31790841</v>
      </c>
      <c r="Q1404" s="32">
        <v>141174157.00330707</v>
      </c>
      <c r="V1404" s="35"/>
      <c r="W1404" s="55"/>
      <c r="X1404" s="55"/>
      <c r="Y1404" s="55"/>
      <c r="Z1404" s="55"/>
    </row>
    <row r="1405" spans="1:26">
      <c r="A1405" s="47" t="s">
        <v>59</v>
      </c>
      <c r="B1405" s="48" t="s">
        <v>225</v>
      </c>
      <c r="C1405" s="49"/>
      <c r="D1405" s="50">
        <v>2018</v>
      </c>
      <c r="E1405" s="34">
        <v>1289321205</v>
      </c>
      <c r="F1405" s="34">
        <v>2113266872</v>
      </c>
      <c r="G1405" s="34">
        <v>1543021071.1100001</v>
      </c>
      <c r="H1405" s="34">
        <v>54907683</v>
      </c>
      <c r="I1405" s="52">
        <f t="shared" si="74"/>
        <v>5000516831.1100006</v>
      </c>
      <c r="J1405" s="51">
        <v>0</v>
      </c>
      <c r="K1405" s="53">
        <f t="shared" si="75"/>
        <v>5000516831.1100006</v>
      </c>
      <c r="L1405" s="57">
        <v>0</v>
      </c>
      <c r="O1405" s="35" t="str">
        <f>IF([1]totrevprm!O1406="","",[1]totrevprm!O1406)</f>
        <v/>
      </c>
      <c r="P1405" s="32">
        <v>329028866.77707201</v>
      </c>
      <c r="Q1405" s="32">
        <v>143062555.38999999</v>
      </c>
      <c r="V1405" s="35"/>
      <c r="W1405" s="55"/>
      <c r="X1405" s="55"/>
      <c r="Y1405" s="55"/>
      <c r="Z1405" s="55"/>
    </row>
    <row r="1406" spans="1:26">
      <c r="A1406" s="47" t="s">
        <v>59</v>
      </c>
      <c r="B1406" s="48" t="s">
        <v>225</v>
      </c>
      <c r="C1406" s="49"/>
      <c r="D1406" s="50">
        <v>2019</v>
      </c>
      <c r="E1406" s="34">
        <v>1310686624</v>
      </c>
      <c r="F1406" s="34">
        <v>2347333562</v>
      </c>
      <c r="G1406" s="34">
        <v>1648970700.0999999</v>
      </c>
      <c r="H1406" s="34">
        <v>27818163</v>
      </c>
      <c r="I1406" s="52">
        <f t="shared" si="74"/>
        <v>5334809049.1000004</v>
      </c>
      <c r="J1406" s="51">
        <v>0</v>
      </c>
      <c r="K1406" s="52">
        <f t="shared" si="75"/>
        <v>5334809049.1000004</v>
      </c>
      <c r="L1406" s="34">
        <v>37156883</v>
      </c>
      <c r="M1406" s="61" t="s">
        <v>129</v>
      </c>
      <c r="N1406" t="s">
        <v>101</v>
      </c>
      <c r="O1406" s="35" t="str">
        <f>IF([1]totrevprm!O1407="","",[1]totrevprm!O1407)</f>
        <v/>
      </c>
      <c r="P1406" s="32">
        <v>352328112.01792014</v>
      </c>
      <c r="Q1406" s="32">
        <v>140470891.48058301</v>
      </c>
      <c r="V1406" s="35"/>
      <c r="W1406" s="55"/>
      <c r="X1406" s="55"/>
      <c r="Y1406" s="55"/>
      <c r="Z1406" s="55"/>
    </row>
    <row r="1407" spans="1:26">
      <c r="A1407" s="47" t="s">
        <v>59</v>
      </c>
      <c r="B1407" s="48" t="s">
        <v>225</v>
      </c>
      <c r="C1407" s="49"/>
      <c r="D1407" s="50">
        <v>2020</v>
      </c>
      <c r="E1407" s="34">
        <v>1324261962</v>
      </c>
      <c r="F1407" s="34">
        <v>1928873542</v>
      </c>
      <c r="G1407" s="34">
        <v>1690080284</v>
      </c>
      <c r="H1407" s="34">
        <v>847417</v>
      </c>
      <c r="I1407" s="52">
        <f t="shared" si="74"/>
        <v>4944063205</v>
      </c>
      <c r="J1407" s="51">
        <v>0</v>
      </c>
      <c r="K1407" s="53">
        <f t="shared" si="75"/>
        <v>4944063205</v>
      </c>
      <c r="L1407" s="57">
        <v>27377831</v>
      </c>
      <c r="M1407" s="61" t="s">
        <v>228</v>
      </c>
      <c r="N1407" t="s">
        <v>101</v>
      </c>
      <c r="O1407" s="35" t="str">
        <f>IF([1]totrevprm!O1408="","",[1]totrevprm!O1408)</f>
        <v/>
      </c>
      <c r="P1407" s="32">
        <v>348385631</v>
      </c>
      <c r="Q1407" s="32">
        <v>136758751</v>
      </c>
      <c r="V1407" s="35"/>
      <c r="W1407" s="55"/>
      <c r="X1407" s="55"/>
      <c r="Y1407" s="55"/>
      <c r="Z1407" s="55"/>
    </row>
    <row r="1408" spans="1:26">
      <c r="A1408" s="47" t="s">
        <v>59</v>
      </c>
      <c r="B1408" s="48" t="s">
        <v>225</v>
      </c>
      <c r="C1408" s="49"/>
      <c r="D1408" s="50">
        <v>2021</v>
      </c>
      <c r="E1408" s="34">
        <v>1397602818</v>
      </c>
      <c r="F1408" s="34">
        <v>2174056620</v>
      </c>
      <c r="G1408" s="34">
        <v>1694231562</v>
      </c>
      <c r="H1408" s="34">
        <v>0</v>
      </c>
      <c r="I1408" s="52">
        <f t="shared" si="74"/>
        <v>5265891000</v>
      </c>
      <c r="J1408" s="57">
        <v>-4</v>
      </c>
      <c r="K1408" s="53">
        <f t="shared" si="75"/>
        <v>5265890996</v>
      </c>
      <c r="L1408" s="57">
        <v>0</v>
      </c>
      <c r="M1408" s="61"/>
      <c r="N1408" t="s">
        <v>101</v>
      </c>
      <c r="O1408" s="35"/>
      <c r="P1408" s="32">
        <v>331640045.61000001</v>
      </c>
      <c r="Q1408" s="32">
        <v>141943975</v>
      </c>
      <c r="V1408" s="35"/>
      <c r="W1408" s="55"/>
      <c r="X1408" s="55"/>
      <c r="Y1408" s="55"/>
      <c r="Z1408" s="55"/>
    </row>
    <row r="1409" spans="1:26">
      <c r="A1409" s="47" t="s">
        <v>59</v>
      </c>
      <c r="B1409" s="48" t="s">
        <v>225</v>
      </c>
      <c r="C1409" s="49"/>
      <c r="D1409" s="50">
        <v>2022</v>
      </c>
      <c r="E1409" s="34">
        <v>1435273160</v>
      </c>
      <c r="F1409" s="34">
        <v>2704678575</v>
      </c>
      <c r="G1409" s="34">
        <v>1769004726</v>
      </c>
      <c r="H1409" s="34">
        <v>0</v>
      </c>
      <c r="I1409" s="52">
        <f t="shared" si="74"/>
        <v>5908956461</v>
      </c>
      <c r="J1409" s="57">
        <v>-1026801</v>
      </c>
      <c r="K1409" s="53">
        <f t="shared" si="75"/>
        <v>5907929660</v>
      </c>
      <c r="L1409" s="57">
        <v>0</v>
      </c>
      <c r="O1409" s="35" t="str">
        <f>IF([1]totrevprm!O1412="","",[1]totrevprm!O1412)</f>
        <v/>
      </c>
      <c r="P1409" s="57">
        <v>394355554</v>
      </c>
      <c r="Q1409" s="57">
        <v>139665068</v>
      </c>
    </row>
    <row r="1410" spans="1:26">
      <c r="A1410" s="47" t="s">
        <v>59</v>
      </c>
      <c r="B1410" s="48" t="s">
        <v>225</v>
      </c>
      <c r="C1410" s="49"/>
      <c r="D1410" s="50">
        <v>2023</v>
      </c>
      <c r="E1410" s="34">
        <v>1456970088</v>
      </c>
      <c r="F1410" s="34">
        <v>3323101677.3895001</v>
      </c>
      <c r="G1410" s="34">
        <v>2008382724.4000001</v>
      </c>
      <c r="H1410" s="34">
        <v>0</v>
      </c>
      <c r="I1410" s="52">
        <f t="shared" si="74"/>
        <v>6788454489.7894993</v>
      </c>
      <c r="J1410" s="57">
        <v>-77745</v>
      </c>
      <c r="K1410" s="53">
        <f t="shared" si="75"/>
        <v>6788376744.7894993</v>
      </c>
      <c r="L1410" s="34">
        <v>0</v>
      </c>
      <c r="O1410" s="35"/>
      <c r="P1410" s="57">
        <v>375744434.38999999</v>
      </c>
      <c r="Q1410" s="57">
        <v>133711994</v>
      </c>
    </row>
    <row r="1411" spans="1:26">
      <c r="A1411" s="47"/>
      <c r="B1411" s="49"/>
      <c r="C1411" s="49"/>
      <c r="E1411" s="51"/>
      <c r="F1411" s="51"/>
      <c r="G1411" s="51"/>
      <c r="H1411" s="51"/>
      <c r="I1411" s="52"/>
      <c r="K1411" s="59"/>
      <c r="L1411" s="34"/>
      <c r="O1411" s="35"/>
    </row>
    <row r="1412" spans="1:26">
      <c r="A1412" s="47" t="s">
        <v>60</v>
      </c>
      <c r="B1412" s="48" t="s">
        <v>229</v>
      </c>
      <c r="C1412" s="49" t="s">
        <v>124</v>
      </c>
      <c r="D1412" s="50">
        <v>1988</v>
      </c>
      <c r="E1412" s="51">
        <v>2700343793</v>
      </c>
      <c r="F1412" s="51">
        <v>2724377425</v>
      </c>
      <c r="G1412" s="51">
        <v>1690553654</v>
      </c>
      <c r="H1412" s="51">
        <v>0</v>
      </c>
      <c r="I1412" s="52">
        <f t="shared" si="74"/>
        <v>7115274872</v>
      </c>
      <c r="J1412" s="51">
        <v>-4583433</v>
      </c>
      <c r="K1412" s="53">
        <f>SUM(I1412:J1412)</f>
        <v>7110691439</v>
      </c>
      <c r="L1412" s="34">
        <v>0</v>
      </c>
      <c r="O1412" s="35" t="str">
        <f>IF([1]totrevprm!O1413="","",[1]totrevprm!O1413)</f>
        <v/>
      </c>
    </row>
    <row r="1413" spans="1:26">
      <c r="A1413" s="47" t="s">
        <v>60</v>
      </c>
      <c r="B1413" s="48" t="s">
        <v>229</v>
      </c>
      <c r="C1413" s="49" t="s">
        <v>125</v>
      </c>
      <c r="D1413" s="50">
        <v>1989</v>
      </c>
      <c r="E1413" s="51">
        <v>2859921673</v>
      </c>
      <c r="F1413" s="51">
        <v>3506394627</v>
      </c>
      <c r="G1413" s="51">
        <v>1785997652</v>
      </c>
      <c r="H1413" s="51">
        <v>0</v>
      </c>
      <c r="I1413" s="52">
        <f t="shared" si="74"/>
        <v>8152313952</v>
      </c>
      <c r="J1413" s="51">
        <v>-13686679</v>
      </c>
      <c r="K1413" s="53">
        <f t="shared" ref="K1413:K1447" si="76">SUM(I1413:J1413)</f>
        <v>8138627273</v>
      </c>
      <c r="L1413" s="34">
        <v>0</v>
      </c>
      <c r="O1413" s="35" t="str">
        <f>IF([1]totrevprm!O1414="","",[1]totrevprm!O1414)</f>
        <v/>
      </c>
    </row>
    <row r="1414" spans="1:26">
      <c r="A1414" s="47" t="s">
        <v>60</v>
      </c>
      <c r="B1414" s="48" t="s">
        <v>229</v>
      </c>
      <c r="C1414" s="49" t="s">
        <v>125</v>
      </c>
      <c r="D1414" s="50">
        <v>1990</v>
      </c>
      <c r="E1414" s="51">
        <v>3035490589</v>
      </c>
      <c r="F1414" s="51">
        <v>3622625730.4000001</v>
      </c>
      <c r="G1414" s="51">
        <v>1888296161</v>
      </c>
      <c r="H1414" s="51">
        <v>0</v>
      </c>
      <c r="I1414" s="52">
        <f t="shared" si="74"/>
        <v>8546412480.3999996</v>
      </c>
      <c r="J1414" s="51">
        <v>-18074081</v>
      </c>
      <c r="K1414" s="53">
        <f t="shared" si="76"/>
        <v>8528338399.3999996</v>
      </c>
      <c r="L1414" s="34">
        <v>0</v>
      </c>
      <c r="O1414" s="35" t="str">
        <f>IF([1]totrevprm!O1415="","",[1]totrevprm!O1415)</f>
        <v/>
      </c>
    </row>
    <row r="1415" spans="1:26">
      <c r="A1415" s="47" t="s">
        <v>60</v>
      </c>
      <c r="B1415" s="48" t="s">
        <v>229</v>
      </c>
      <c r="C1415" s="49" t="s">
        <v>125</v>
      </c>
      <c r="D1415" s="50">
        <v>1991</v>
      </c>
      <c r="E1415" s="51">
        <v>3191579628</v>
      </c>
      <c r="F1415" s="51">
        <v>2821578406</v>
      </c>
      <c r="G1415" s="51">
        <v>1985179991</v>
      </c>
      <c r="H1415" s="51">
        <v>0</v>
      </c>
      <c r="I1415" s="52">
        <f t="shared" si="74"/>
        <v>7998338025</v>
      </c>
      <c r="J1415" s="51">
        <v>-7566735</v>
      </c>
      <c r="K1415" s="53">
        <f t="shared" si="76"/>
        <v>7990771290</v>
      </c>
      <c r="L1415" s="34">
        <v>0</v>
      </c>
      <c r="O1415" s="35" t="str">
        <f>IF([1]totrevprm!O1416="","",[1]totrevprm!O1416)</f>
        <v/>
      </c>
    </row>
    <row r="1416" spans="1:26">
      <c r="A1416" s="47" t="s">
        <v>60</v>
      </c>
      <c r="B1416" s="48" t="s">
        <v>229</v>
      </c>
      <c r="C1416" s="49" t="s">
        <v>162</v>
      </c>
      <c r="D1416" s="50">
        <v>1992</v>
      </c>
      <c r="E1416" s="51">
        <v>3358538676</v>
      </c>
      <c r="F1416" s="51">
        <v>2438918555.1599998</v>
      </c>
      <c r="G1416" s="51">
        <v>2017525467</v>
      </c>
      <c r="H1416" s="51">
        <v>1628237584</v>
      </c>
      <c r="I1416" s="52">
        <f t="shared" si="74"/>
        <v>9443220282.1599998</v>
      </c>
      <c r="J1416" s="51">
        <v>0</v>
      </c>
      <c r="K1416" s="53">
        <f t="shared" si="76"/>
        <v>9443220282.1599998</v>
      </c>
      <c r="L1416" s="34">
        <v>0</v>
      </c>
      <c r="O1416" s="35" t="str">
        <f>IF([1]totrevprm!O1417="","",[1]totrevprm!O1417)</f>
        <v/>
      </c>
    </row>
    <row r="1417" spans="1:26">
      <c r="A1417" s="47" t="s">
        <v>60</v>
      </c>
      <c r="B1417" s="48" t="s">
        <v>229</v>
      </c>
      <c r="C1417" s="49" t="s">
        <v>125</v>
      </c>
      <c r="D1417" s="50">
        <v>1993</v>
      </c>
      <c r="E1417" s="51">
        <v>3578335954</v>
      </c>
      <c r="F1417" s="51">
        <v>2225973485</v>
      </c>
      <c r="G1417" s="51">
        <v>2117059165</v>
      </c>
      <c r="H1417" s="51">
        <v>1379394121</v>
      </c>
      <c r="I1417" s="52">
        <f t="shared" si="74"/>
        <v>9300762725</v>
      </c>
      <c r="J1417" s="51">
        <v>0</v>
      </c>
      <c r="K1417" s="53">
        <f t="shared" si="76"/>
        <v>9300762725</v>
      </c>
      <c r="L1417" s="34">
        <v>0</v>
      </c>
      <c r="O1417" s="35" t="str">
        <f>IF([1]totrevprm!O1418="","",[1]totrevprm!O1418)</f>
        <v/>
      </c>
    </row>
    <row r="1418" spans="1:26">
      <c r="A1418" s="47" t="s">
        <v>60</v>
      </c>
      <c r="B1418" s="48" t="s">
        <v>229</v>
      </c>
      <c r="C1418" s="49" t="s">
        <v>125</v>
      </c>
      <c r="D1418" s="50">
        <v>1994</v>
      </c>
      <c r="E1418" s="51">
        <v>3734032803</v>
      </c>
      <c r="F1418" s="51">
        <v>2530741767</v>
      </c>
      <c r="G1418" s="51">
        <v>2228943235</v>
      </c>
      <c r="H1418" s="51">
        <v>1369288162</v>
      </c>
      <c r="I1418" s="52">
        <f t="shared" si="74"/>
        <v>9863005967</v>
      </c>
      <c r="J1418" s="51">
        <v>0</v>
      </c>
      <c r="K1418" s="53">
        <f t="shared" si="76"/>
        <v>9863005967</v>
      </c>
      <c r="L1418" s="34">
        <v>0</v>
      </c>
      <c r="O1418" s="35" t="str">
        <f>IF([1]totrevprm!O1419="","",[1]totrevprm!O1419)</f>
        <v/>
      </c>
    </row>
    <row r="1419" spans="1:26">
      <c r="A1419" s="47" t="s">
        <v>60</v>
      </c>
      <c r="B1419" s="48" t="s">
        <v>229</v>
      </c>
      <c r="C1419" s="49" t="s">
        <v>125</v>
      </c>
      <c r="D1419" s="50">
        <v>1995</v>
      </c>
      <c r="E1419" s="51">
        <v>3790467592</v>
      </c>
      <c r="F1419" s="51">
        <v>2878497123</v>
      </c>
      <c r="G1419" s="51">
        <v>2354037821</v>
      </c>
      <c r="H1419" s="51">
        <v>1244507998</v>
      </c>
      <c r="I1419" s="52">
        <f t="shared" si="74"/>
        <v>10267510534</v>
      </c>
      <c r="J1419" s="51">
        <v>0</v>
      </c>
      <c r="K1419" s="53">
        <f t="shared" si="76"/>
        <v>10267510534</v>
      </c>
      <c r="L1419" s="34">
        <v>0</v>
      </c>
      <c r="O1419" s="35" t="str">
        <f>IF([1]totrevprm!O1420="","",[1]totrevprm!O1420)</f>
        <v/>
      </c>
    </row>
    <row r="1420" spans="1:26">
      <c r="A1420" s="47" t="s">
        <v>60</v>
      </c>
      <c r="B1420" s="48" t="s">
        <v>229</v>
      </c>
      <c r="C1420" s="49" t="s">
        <v>125</v>
      </c>
      <c r="D1420" s="50">
        <v>1996</v>
      </c>
      <c r="E1420" s="51">
        <v>3878535536</v>
      </c>
      <c r="F1420" s="51">
        <v>2375412080</v>
      </c>
      <c r="G1420" s="51">
        <v>2442567996</v>
      </c>
      <c r="H1420" s="51">
        <v>942485425</v>
      </c>
      <c r="I1420" s="52">
        <f t="shared" si="74"/>
        <v>9639001037</v>
      </c>
      <c r="J1420" s="51">
        <v>0</v>
      </c>
      <c r="K1420" s="53">
        <f t="shared" si="76"/>
        <v>9639001037</v>
      </c>
      <c r="L1420" s="34">
        <v>0</v>
      </c>
      <c r="O1420" s="35" t="str">
        <f>IF([1]totrevprm!O1421="","",[1]totrevprm!O1421)</f>
        <v/>
      </c>
    </row>
    <row r="1421" spans="1:26">
      <c r="A1421" s="47" t="s">
        <v>60</v>
      </c>
      <c r="B1421" s="48" t="s">
        <v>229</v>
      </c>
      <c r="C1421" s="49" t="s">
        <v>125</v>
      </c>
      <c r="D1421" s="50">
        <v>1997</v>
      </c>
      <c r="E1421" s="51">
        <v>4096755372</v>
      </c>
      <c r="F1421" s="51">
        <v>2561449089</v>
      </c>
      <c r="G1421" s="51">
        <v>3046664447</v>
      </c>
      <c r="H1421" s="51">
        <v>1121172513</v>
      </c>
      <c r="I1421" s="52">
        <f t="shared" si="74"/>
        <v>10826041421</v>
      </c>
      <c r="J1421" s="51">
        <v>0</v>
      </c>
      <c r="K1421" s="53">
        <f t="shared" si="76"/>
        <v>10826041421</v>
      </c>
      <c r="L1421" s="34">
        <v>0</v>
      </c>
      <c r="O1421" s="35" t="str">
        <f>IF([1]totrevprm!O1422="","",[1]totrevprm!O1422)</f>
        <v/>
      </c>
    </row>
    <row r="1422" spans="1:26">
      <c r="A1422" s="47" t="s">
        <v>60</v>
      </c>
      <c r="B1422" s="48" t="s">
        <v>229</v>
      </c>
      <c r="C1422" s="49" t="s">
        <v>125</v>
      </c>
      <c r="D1422" s="50">
        <v>1998</v>
      </c>
      <c r="E1422" s="51">
        <v>4404475350</v>
      </c>
      <c r="F1422" s="51">
        <v>2543399536</v>
      </c>
      <c r="G1422" s="51">
        <v>3807399187</v>
      </c>
      <c r="H1422" s="51">
        <v>1180688239</v>
      </c>
      <c r="I1422" s="52">
        <f t="shared" si="74"/>
        <v>11935962312</v>
      </c>
      <c r="J1422" s="51">
        <v>0</v>
      </c>
      <c r="K1422" s="53">
        <f t="shared" si="76"/>
        <v>11935962312</v>
      </c>
      <c r="L1422" s="34">
        <v>0</v>
      </c>
      <c r="O1422" s="35" t="str">
        <f>IF([1]totrevprm!O1423="","",[1]totrevprm!O1423)</f>
        <v/>
      </c>
    </row>
    <row r="1423" spans="1:26">
      <c r="A1423" s="47" t="s">
        <v>60</v>
      </c>
      <c r="B1423" s="48" t="s">
        <v>229</v>
      </c>
      <c r="C1423" s="49" t="s">
        <v>125</v>
      </c>
      <c r="D1423" s="50">
        <v>1999</v>
      </c>
      <c r="E1423" s="51">
        <v>3949231052</v>
      </c>
      <c r="F1423" s="51">
        <v>3219744087</v>
      </c>
      <c r="G1423" s="51">
        <v>4298497622</v>
      </c>
      <c r="H1423" s="51">
        <v>1691105187</v>
      </c>
      <c r="I1423" s="52">
        <f t="shared" si="74"/>
        <v>13158577948</v>
      </c>
      <c r="J1423" s="51">
        <v>0</v>
      </c>
      <c r="K1423" s="53">
        <f t="shared" si="76"/>
        <v>13158577948</v>
      </c>
      <c r="L1423" s="34">
        <v>0</v>
      </c>
      <c r="O1423" s="35" t="str">
        <f>IF([1]totrevprm!O1424="","",[1]totrevprm!O1424)</f>
        <v/>
      </c>
    </row>
    <row r="1424" spans="1:26">
      <c r="A1424" s="47" t="s">
        <v>60</v>
      </c>
      <c r="B1424" s="48" t="s">
        <v>229</v>
      </c>
      <c r="C1424" s="49" t="s">
        <v>125</v>
      </c>
      <c r="D1424" s="50">
        <v>2000</v>
      </c>
      <c r="E1424" s="51">
        <v>4065294184</v>
      </c>
      <c r="F1424" s="51">
        <v>4488726962</v>
      </c>
      <c r="G1424" s="51">
        <v>4761736114</v>
      </c>
      <c r="H1424" s="51">
        <v>2041018228</v>
      </c>
      <c r="I1424" s="52">
        <f t="shared" si="74"/>
        <v>15356775488</v>
      </c>
      <c r="J1424" s="51">
        <v>0</v>
      </c>
      <c r="K1424" s="53">
        <f t="shared" si="76"/>
        <v>15356775488</v>
      </c>
      <c r="L1424" s="34">
        <v>0</v>
      </c>
      <c r="O1424" s="35" t="str">
        <f>IF([1]totrevprm!O1425="","",[1]totrevprm!O1425)</f>
        <v/>
      </c>
      <c r="V1424" s="35" t="s">
        <v>229</v>
      </c>
      <c r="W1424" s="55">
        <v>600580</v>
      </c>
      <c r="X1424" s="55">
        <v>23221188</v>
      </c>
      <c r="Y1424" s="55">
        <v>41816414</v>
      </c>
      <c r="Z1424" s="55">
        <v>0</v>
      </c>
    </row>
    <row r="1425" spans="1:26">
      <c r="A1425" s="47" t="s">
        <v>60</v>
      </c>
      <c r="B1425" s="48" t="s">
        <v>229</v>
      </c>
      <c r="C1425" s="49" t="s">
        <v>125</v>
      </c>
      <c r="D1425" s="50">
        <v>2001</v>
      </c>
      <c r="E1425" s="51">
        <v>4102437813</v>
      </c>
      <c r="F1425" s="51">
        <v>6056074057</v>
      </c>
      <c r="G1425" s="51">
        <v>5453565481</v>
      </c>
      <c r="H1425" s="51">
        <v>1279744383</v>
      </c>
      <c r="I1425" s="52">
        <f t="shared" si="74"/>
        <v>16891821734</v>
      </c>
      <c r="J1425" s="51">
        <v>0</v>
      </c>
      <c r="K1425" s="53">
        <f t="shared" si="76"/>
        <v>16891821734</v>
      </c>
      <c r="L1425" s="34">
        <v>0</v>
      </c>
      <c r="O1425" s="35" t="str">
        <f>IF([1]totrevprm!O1426="","",[1]totrevprm!O1426)</f>
        <v/>
      </c>
      <c r="V1425" s="35"/>
      <c r="W1425" s="55"/>
      <c r="X1425" s="55"/>
      <c r="Y1425" s="55"/>
      <c r="Z1425" s="55"/>
    </row>
    <row r="1426" spans="1:26">
      <c r="A1426" s="47" t="s">
        <v>60</v>
      </c>
      <c r="B1426" s="48" t="s">
        <v>229</v>
      </c>
      <c r="C1426" s="49" t="s">
        <v>125</v>
      </c>
      <c r="D1426" s="50">
        <v>2002</v>
      </c>
      <c r="E1426" s="51">
        <v>4241759312</v>
      </c>
      <c r="F1426" s="51">
        <v>7757730305</v>
      </c>
      <c r="G1426" s="51">
        <v>5423904037</v>
      </c>
      <c r="H1426" s="51">
        <v>886465132</v>
      </c>
      <c r="I1426" s="52">
        <f t="shared" si="74"/>
        <v>18309858786</v>
      </c>
      <c r="J1426" s="51">
        <v>0</v>
      </c>
      <c r="K1426" s="53">
        <f t="shared" si="76"/>
        <v>18309858786</v>
      </c>
      <c r="L1426" s="34">
        <v>0</v>
      </c>
      <c r="O1426" s="35" t="str">
        <f>IF([1]totrevprm!O1427="","",[1]totrevprm!O1427)</f>
        <v/>
      </c>
      <c r="V1426" s="35"/>
      <c r="W1426" s="55"/>
      <c r="X1426" s="55"/>
      <c r="Y1426" s="55"/>
      <c r="Z1426" s="55"/>
    </row>
    <row r="1427" spans="1:26">
      <c r="A1427" s="47" t="s">
        <v>60</v>
      </c>
      <c r="B1427" s="48" t="s">
        <v>229</v>
      </c>
      <c r="C1427" s="49" t="s">
        <v>125</v>
      </c>
      <c r="D1427" s="50">
        <v>2003</v>
      </c>
      <c r="E1427" s="56">
        <v>4283734618</v>
      </c>
      <c r="F1427" s="56">
        <v>6612923769</v>
      </c>
      <c r="G1427" s="56">
        <v>5454626329</v>
      </c>
      <c r="H1427" s="56">
        <v>1999372190</v>
      </c>
      <c r="I1427" s="52">
        <f t="shared" si="74"/>
        <v>18350656906</v>
      </c>
      <c r="J1427" s="51">
        <v>0</v>
      </c>
      <c r="K1427" s="53">
        <f t="shared" si="76"/>
        <v>18350656906</v>
      </c>
      <c r="L1427" s="34">
        <v>0</v>
      </c>
      <c r="O1427" s="35" t="str">
        <f>IF([1]totrevprm!O1428="","",[1]totrevprm!O1428)</f>
        <v/>
      </c>
      <c r="V1427" s="35"/>
      <c r="W1427" s="55"/>
      <c r="X1427" s="55"/>
      <c r="Y1427" s="55"/>
      <c r="Z1427" s="55"/>
    </row>
    <row r="1428" spans="1:26">
      <c r="A1428" s="47" t="s">
        <v>60</v>
      </c>
      <c r="B1428" s="48" t="s">
        <v>229</v>
      </c>
      <c r="C1428" s="49" t="s">
        <v>125</v>
      </c>
      <c r="D1428" s="50">
        <v>2004</v>
      </c>
      <c r="E1428" s="56">
        <v>4440999335</v>
      </c>
      <c r="F1428" s="56">
        <v>5576480544</v>
      </c>
      <c r="G1428" s="56">
        <v>6099829758</v>
      </c>
      <c r="H1428" s="56">
        <v>1689775776</v>
      </c>
      <c r="I1428" s="52">
        <f t="shared" si="74"/>
        <v>17807085413</v>
      </c>
      <c r="J1428" s="51">
        <v>0</v>
      </c>
      <c r="K1428" s="53">
        <f t="shared" si="76"/>
        <v>17807085413</v>
      </c>
      <c r="L1428" s="34">
        <v>0</v>
      </c>
      <c r="O1428" s="35" t="str">
        <f>IF([1]totrevprm!O1429="","",[1]totrevprm!O1429)</f>
        <v/>
      </c>
      <c r="V1428" s="35"/>
      <c r="W1428" s="55"/>
      <c r="X1428" s="55"/>
      <c r="Y1428" s="55"/>
      <c r="Z1428" s="55"/>
    </row>
    <row r="1429" spans="1:26">
      <c r="A1429" s="47" t="s">
        <v>60</v>
      </c>
      <c r="B1429" s="48" t="s">
        <v>229</v>
      </c>
      <c r="C1429" s="49"/>
      <c r="D1429" s="50">
        <v>2005</v>
      </c>
      <c r="E1429" s="56">
        <v>4483627399</v>
      </c>
      <c r="F1429" s="56">
        <v>5460271116</v>
      </c>
      <c r="G1429" s="56">
        <v>6311221044.0699902</v>
      </c>
      <c r="H1429" s="56">
        <v>1692178534</v>
      </c>
      <c r="I1429" s="52">
        <f t="shared" si="74"/>
        <v>17947298093.069992</v>
      </c>
      <c r="J1429" s="51">
        <v>0</v>
      </c>
      <c r="K1429" s="53">
        <f t="shared" si="76"/>
        <v>17947298093.069992</v>
      </c>
      <c r="L1429" s="34">
        <v>0</v>
      </c>
      <c r="O1429" s="35" t="str">
        <f>IF([1]totrevprm!O1430="","",[1]totrevprm!O1430)</f>
        <v/>
      </c>
      <c r="V1429" s="35"/>
      <c r="W1429" s="55"/>
      <c r="X1429" s="55"/>
      <c r="Y1429" s="55"/>
      <c r="Z1429" s="55"/>
    </row>
    <row r="1430" spans="1:26">
      <c r="A1430" s="47" t="s">
        <v>60</v>
      </c>
      <c r="B1430" s="48" t="s">
        <v>229</v>
      </c>
      <c r="C1430" s="49"/>
      <c r="D1430" s="50">
        <v>2006</v>
      </c>
      <c r="E1430" s="34">
        <v>4768194250</v>
      </c>
      <c r="F1430" s="34">
        <v>6048284361</v>
      </c>
      <c r="G1430" s="34">
        <v>6921767748</v>
      </c>
      <c r="H1430" s="34">
        <v>1274331754</v>
      </c>
      <c r="I1430" s="52">
        <f t="shared" si="74"/>
        <v>19012578113</v>
      </c>
      <c r="J1430" s="51">
        <v>0</v>
      </c>
      <c r="K1430" s="53">
        <f t="shared" si="76"/>
        <v>19012578113</v>
      </c>
      <c r="L1430" s="34">
        <v>0</v>
      </c>
      <c r="O1430" s="35" t="str">
        <f>IF([1]totrevprm!O1431="","",[1]totrevprm!O1431)</f>
        <v/>
      </c>
      <c r="V1430" s="35"/>
      <c r="W1430" s="55"/>
      <c r="X1430" s="55"/>
      <c r="Y1430" s="55"/>
      <c r="Z1430" s="55"/>
    </row>
    <row r="1431" spans="1:26">
      <c r="A1431" s="47" t="s">
        <v>60</v>
      </c>
      <c r="B1431" s="48" t="s">
        <v>229</v>
      </c>
      <c r="C1431" s="49"/>
      <c r="D1431" s="50">
        <v>2007</v>
      </c>
      <c r="E1431" s="34">
        <v>5066977183</v>
      </c>
      <c r="F1431" s="34">
        <v>5466247689</v>
      </c>
      <c r="G1431" s="34">
        <v>9928397167</v>
      </c>
      <c r="H1431" s="34">
        <v>1261160193</v>
      </c>
      <c r="I1431" s="52">
        <f t="shared" si="74"/>
        <v>21722782232</v>
      </c>
      <c r="J1431" s="51">
        <v>0</v>
      </c>
      <c r="K1431" s="53">
        <f t="shared" si="76"/>
        <v>21722782232</v>
      </c>
      <c r="L1431" s="34">
        <v>0</v>
      </c>
      <c r="O1431" s="35" t="str">
        <f>IF([1]totrevprm!O1432="","",[1]totrevprm!O1432)</f>
        <v/>
      </c>
      <c r="V1431" s="35"/>
      <c r="W1431" s="55"/>
      <c r="X1431" s="55"/>
      <c r="Y1431" s="55"/>
      <c r="Z1431" s="55"/>
    </row>
    <row r="1432" spans="1:26">
      <c r="A1432" s="47" t="s">
        <v>60</v>
      </c>
      <c r="B1432" s="48" t="s">
        <v>229</v>
      </c>
      <c r="C1432" s="49"/>
      <c r="D1432" s="50">
        <v>2008</v>
      </c>
      <c r="E1432" s="34">
        <v>5205611810</v>
      </c>
      <c r="F1432" s="34">
        <v>7478753172</v>
      </c>
      <c r="G1432" s="34">
        <v>11184147263</v>
      </c>
      <c r="H1432" s="34">
        <v>1728321413</v>
      </c>
      <c r="I1432" s="52">
        <f t="shared" si="74"/>
        <v>25596833658</v>
      </c>
      <c r="J1432" s="51">
        <v>0</v>
      </c>
      <c r="K1432" s="53">
        <f t="shared" si="76"/>
        <v>25596833658</v>
      </c>
      <c r="L1432" s="34">
        <v>0</v>
      </c>
      <c r="O1432" s="35" t="str">
        <f>IF([1]totrevprm!O1433="","",[1]totrevprm!O1433)</f>
        <v/>
      </c>
      <c r="V1432" s="35"/>
      <c r="W1432" s="55"/>
      <c r="X1432" s="55"/>
      <c r="Y1432" s="55"/>
      <c r="Z1432" s="55"/>
    </row>
    <row r="1433" spans="1:26">
      <c r="A1433" s="47" t="s">
        <v>60</v>
      </c>
      <c r="B1433" s="48" t="s">
        <v>229</v>
      </c>
      <c r="C1433" s="49"/>
      <c r="D1433" s="50">
        <v>2009</v>
      </c>
      <c r="E1433" s="34">
        <v>5353285595</v>
      </c>
      <c r="F1433" s="34">
        <v>7676423343</v>
      </c>
      <c r="G1433" s="34">
        <v>11075676444</v>
      </c>
      <c r="H1433" s="34">
        <v>1281332384</v>
      </c>
      <c r="I1433" s="52">
        <f t="shared" si="74"/>
        <v>25386717766</v>
      </c>
      <c r="J1433" s="51">
        <v>0</v>
      </c>
      <c r="K1433" s="53">
        <f t="shared" si="76"/>
        <v>25386717766</v>
      </c>
      <c r="L1433" s="34">
        <v>0</v>
      </c>
      <c r="O1433" s="35" t="str">
        <f>IF([1]totrevprm!O1434="","",[1]totrevprm!O1434)</f>
        <v/>
      </c>
      <c r="V1433" s="35"/>
      <c r="W1433" s="55"/>
      <c r="X1433" s="55"/>
      <c r="Y1433" s="55"/>
      <c r="Z1433" s="55"/>
    </row>
    <row r="1434" spans="1:26">
      <c r="A1434" s="47" t="s">
        <v>60</v>
      </c>
      <c r="B1434" s="48" t="s">
        <v>229</v>
      </c>
      <c r="C1434" s="49"/>
      <c r="D1434" s="50">
        <v>2010</v>
      </c>
      <c r="E1434" s="34">
        <v>5636140327</v>
      </c>
      <c r="F1434" s="34">
        <v>7066633789</v>
      </c>
      <c r="G1434" s="34">
        <v>11650282301</v>
      </c>
      <c r="H1434" s="34">
        <v>1301573231</v>
      </c>
      <c r="I1434" s="52">
        <f t="shared" si="74"/>
        <v>25654629648</v>
      </c>
      <c r="J1434" s="51">
        <v>0</v>
      </c>
      <c r="K1434" s="53">
        <f t="shared" si="76"/>
        <v>25654629648</v>
      </c>
      <c r="L1434" s="34">
        <v>0</v>
      </c>
      <c r="O1434" s="35" t="str">
        <f>IF([1]totrevprm!O1435="","",[1]totrevprm!O1435)</f>
        <v/>
      </c>
      <c r="V1434" s="35"/>
      <c r="W1434" s="55"/>
      <c r="X1434" s="55"/>
      <c r="Y1434" s="55"/>
      <c r="Z1434" s="55"/>
    </row>
    <row r="1435" spans="1:26">
      <c r="A1435" s="47" t="s">
        <v>60</v>
      </c>
      <c r="B1435" s="48" t="s">
        <v>229</v>
      </c>
      <c r="C1435" s="49"/>
      <c r="D1435" s="50">
        <v>2011</v>
      </c>
      <c r="E1435" s="34">
        <v>5811507389</v>
      </c>
      <c r="F1435" s="34">
        <v>6596059850</v>
      </c>
      <c r="G1435" s="34">
        <v>12454795522.610001</v>
      </c>
      <c r="H1435" s="34">
        <v>1527433646</v>
      </c>
      <c r="I1435" s="52">
        <f t="shared" si="74"/>
        <v>26389796407.610001</v>
      </c>
      <c r="J1435" s="51">
        <v>0</v>
      </c>
      <c r="K1435" s="53">
        <f t="shared" si="76"/>
        <v>26389796407.610001</v>
      </c>
      <c r="L1435" s="34">
        <v>0</v>
      </c>
      <c r="O1435" s="35" t="str">
        <f>IF([1]totrevprm!O1436="","",[1]totrevprm!O1436)</f>
        <v/>
      </c>
      <c r="V1435" s="35"/>
      <c r="W1435" s="55"/>
      <c r="X1435" s="55"/>
      <c r="Y1435" s="55"/>
      <c r="Z1435" s="55"/>
    </row>
    <row r="1436" spans="1:26">
      <c r="A1436" s="47" t="s">
        <v>60</v>
      </c>
      <c r="B1436" s="48" t="s">
        <v>229</v>
      </c>
      <c r="C1436" s="49"/>
      <c r="D1436" s="50">
        <v>2012</v>
      </c>
      <c r="E1436" s="34">
        <v>5990227116</v>
      </c>
      <c r="F1436" s="34">
        <v>7503416133</v>
      </c>
      <c r="G1436" s="34">
        <v>10664417471</v>
      </c>
      <c r="H1436" s="34">
        <v>3251184196</v>
      </c>
      <c r="I1436" s="52">
        <f t="shared" si="74"/>
        <v>27409244916</v>
      </c>
      <c r="J1436" s="51">
        <v>0</v>
      </c>
      <c r="K1436" s="53">
        <f t="shared" si="76"/>
        <v>27409244916</v>
      </c>
      <c r="L1436" s="34">
        <v>0</v>
      </c>
      <c r="O1436" s="35" t="str">
        <f>IF([1]totrevprm!O1437="","",[1]totrevprm!O1437)</f>
        <v/>
      </c>
      <c r="V1436" s="35"/>
      <c r="W1436" s="55"/>
      <c r="X1436" s="55"/>
      <c r="Y1436" s="55"/>
      <c r="Z1436" s="55"/>
    </row>
    <row r="1437" spans="1:26">
      <c r="A1437" s="47" t="s">
        <v>60</v>
      </c>
      <c r="B1437" s="48" t="s">
        <v>229</v>
      </c>
      <c r="C1437" s="49"/>
      <c r="D1437" s="50">
        <v>2013</v>
      </c>
      <c r="E1437" s="34">
        <v>5920112582</v>
      </c>
      <c r="F1437" s="34">
        <v>6720359304</v>
      </c>
      <c r="G1437" s="34">
        <v>10568395499</v>
      </c>
      <c r="H1437" s="34">
        <v>1869439380</v>
      </c>
      <c r="I1437" s="52">
        <f t="shared" si="74"/>
        <v>25078306765</v>
      </c>
      <c r="J1437" s="51">
        <v>0</v>
      </c>
      <c r="K1437" s="53">
        <f t="shared" si="76"/>
        <v>25078306765</v>
      </c>
      <c r="L1437" s="34">
        <v>0</v>
      </c>
      <c r="O1437" s="35" t="str">
        <f>IF([1]totrevprm!O1438="","",[1]totrevprm!O1438)</f>
        <v/>
      </c>
      <c r="V1437" s="35"/>
      <c r="W1437" s="55"/>
      <c r="X1437" s="55"/>
      <c r="Y1437" s="55"/>
      <c r="Z1437" s="55"/>
    </row>
    <row r="1438" spans="1:26">
      <c r="A1438" s="47" t="s">
        <v>60</v>
      </c>
      <c r="B1438" s="48" t="s">
        <v>229</v>
      </c>
      <c r="C1438" s="49"/>
      <c r="D1438" s="50">
        <v>2014</v>
      </c>
      <c r="E1438" s="34">
        <v>6025992624</v>
      </c>
      <c r="F1438" s="34">
        <v>7444443899</v>
      </c>
      <c r="G1438" s="34">
        <v>11939933948.51</v>
      </c>
      <c r="H1438" s="34">
        <v>1965205332</v>
      </c>
      <c r="I1438" s="52">
        <f t="shared" si="74"/>
        <v>27375575803.510002</v>
      </c>
      <c r="J1438" s="51">
        <v>0</v>
      </c>
      <c r="K1438" s="53">
        <f t="shared" si="76"/>
        <v>27375575803.510002</v>
      </c>
      <c r="L1438" s="34">
        <v>0</v>
      </c>
      <c r="O1438" s="35" t="str">
        <f>IF([1]totrevprm!O1439="","",[1]totrevprm!O1439)</f>
        <v/>
      </c>
      <c r="V1438" s="35"/>
      <c r="W1438" s="55"/>
      <c r="X1438" s="55"/>
      <c r="Y1438" s="55"/>
      <c r="Z1438" s="55"/>
    </row>
    <row r="1439" spans="1:26">
      <c r="A1439" s="47" t="s">
        <v>60</v>
      </c>
      <c r="B1439" s="48" t="s">
        <v>229</v>
      </c>
      <c r="C1439" s="49"/>
      <c r="D1439" s="50">
        <v>2015</v>
      </c>
      <c r="E1439" s="34">
        <v>6193416685</v>
      </c>
      <c r="F1439" s="34">
        <v>8722631480</v>
      </c>
      <c r="G1439" s="34">
        <v>11286310241</v>
      </c>
      <c r="H1439" s="34">
        <v>1758356483</v>
      </c>
      <c r="I1439" s="52">
        <f t="shared" ref="I1439:I1502" si="77">SUM(E1439:H1439)</f>
        <v>27960714889</v>
      </c>
      <c r="J1439" s="51">
        <v>0</v>
      </c>
      <c r="K1439" s="53">
        <f t="shared" si="76"/>
        <v>27960714889</v>
      </c>
      <c r="L1439" s="34">
        <v>0</v>
      </c>
      <c r="O1439" s="35" t="str">
        <f>IF([1]totrevprm!O1440="","",[1]totrevprm!O1440)</f>
        <v/>
      </c>
      <c r="P1439" s="32">
        <v>1133309751.3990731</v>
      </c>
      <c r="Q1439" s="32">
        <v>449527533.21343285</v>
      </c>
      <c r="V1439" s="35"/>
      <c r="W1439" s="55"/>
      <c r="X1439" s="55"/>
      <c r="Y1439" s="55"/>
      <c r="Z1439" s="55"/>
    </row>
    <row r="1440" spans="1:26">
      <c r="A1440" s="47" t="s">
        <v>60</v>
      </c>
      <c r="B1440" s="48" t="s">
        <v>229</v>
      </c>
      <c r="C1440" s="49"/>
      <c r="D1440" s="50">
        <v>2016</v>
      </c>
      <c r="E1440" s="34">
        <v>6247803734</v>
      </c>
      <c r="F1440" s="34">
        <v>9678768629</v>
      </c>
      <c r="G1440" s="34">
        <v>11239573035</v>
      </c>
      <c r="H1440" s="34">
        <v>2287592791</v>
      </c>
      <c r="I1440" s="52">
        <f t="shared" si="77"/>
        <v>29453738189</v>
      </c>
      <c r="J1440" s="51">
        <v>0</v>
      </c>
      <c r="K1440" s="53">
        <f t="shared" si="76"/>
        <v>29453738189</v>
      </c>
      <c r="L1440" s="34">
        <v>0</v>
      </c>
      <c r="O1440" s="35" t="str">
        <f>IF([1]totrevprm!O1441="","",[1]totrevprm!O1441)</f>
        <v/>
      </c>
      <c r="P1440" s="32">
        <v>1138489620.1016026</v>
      </c>
      <c r="Q1440" s="32">
        <v>451827480.23541355</v>
      </c>
      <c r="V1440" s="35"/>
      <c r="W1440" s="55"/>
      <c r="X1440" s="55"/>
      <c r="Y1440" s="55"/>
      <c r="Z1440" s="55"/>
    </row>
    <row r="1441" spans="1:26">
      <c r="A1441" s="47" t="s">
        <v>60</v>
      </c>
      <c r="B1441" s="48" t="s">
        <v>229</v>
      </c>
      <c r="C1441" s="49"/>
      <c r="D1441" s="50">
        <v>2017</v>
      </c>
      <c r="E1441" s="34">
        <v>6630297791</v>
      </c>
      <c r="F1441" s="34">
        <v>9777477685</v>
      </c>
      <c r="G1441" s="34">
        <v>11505315821.040001</v>
      </c>
      <c r="H1441" s="34">
        <v>1919229945</v>
      </c>
      <c r="I1441" s="52">
        <f t="shared" si="77"/>
        <v>29832321242.040001</v>
      </c>
      <c r="J1441" s="51">
        <v>0</v>
      </c>
      <c r="K1441" s="53">
        <f t="shared" si="76"/>
        <v>29832321242.040001</v>
      </c>
      <c r="L1441" s="34">
        <v>0</v>
      </c>
      <c r="O1441" s="35" t="str">
        <f>IF([1]totrevprm!O1442="","",[1]totrevprm!O1442)</f>
        <v/>
      </c>
      <c r="P1441" s="32">
        <v>1184135260.5642383</v>
      </c>
      <c r="Q1441" s="32">
        <v>454494455.23094493</v>
      </c>
      <c r="V1441" s="35"/>
      <c r="W1441" s="55"/>
      <c r="X1441" s="55"/>
      <c r="Y1441" s="55"/>
      <c r="Z1441" s="55"/>
    </row>
    <row r="1442" spans="1:26">
      <c r="A1442" s="47" t="s">
        <v>60</v>
      </c>
      <c r="B1442" s="48" t="s">
        <v>229</v>
      </c>
      <c r="C1442" s="49"/>
      <c r="D1442" s="50">
        <v>2018</v>
      </c>
      <c r="E1442" s="34">
        <v>6398270156</v>
      </c>
      <c r="F1442" s="34">
        <v>10970446601</v>
      </c>
      <c r="G1442" s="34">
        <v>9542176688.2099991</v>
      </c>
      <c r="H1442" s="34">
        <v>1833910736</v>
      </c>
      <c r="I1442" s="52">
        <f t="shared" si="77"/>
        <v>28744804181.209999</v>
      </c>
      <c r="J1442" s="51">
        <v>0</v>
      </c>
      <c r="K1442" s="53">
        <f t="shared" si="76"/>
        <v>28744804181.209999</v>
      </c>
      <c r="L1442" s="57">
        <v>0</v>
      </c>
      <c r="O1442" s="35" t="str">
        <f>IF([1]totrevprm!O1443="","",[1]totrevprm!O1443)</f>
        <v/>
      </c>
      <c r="P1442" s="32">
        <v>1199439043.1836531</v>
      </c>
      <c r="Q1442" s="32">
        <v>449265016.26659155</v>
      </c>
      <c r="V1442" s="35"/>
      <c r="W1442" s="55"/>
      <c r="X1442" s="55"/>
      <c r="Y1442" s="55"/>
      <c r="Z1442" s="55"/>
    </row>
    <row r="1443" spans="1:26">
      <c r="A1443" s="47" t="s">
        <v>60</v>
      </c>
      <c r="B1443" s="48" t="s">
        <v>229</v>
      </c>
      <c r="C1443" s="49"/>
      <c r="D1443" s="50">
        <v>2019</v>
      </c>
      <c r="E1443" s="34">
        <v>6650197126</v>
      </c>
      <c r="F1443" s="34">
        <v>11744479848</v>
      </c>
      <c r="G1443" s="34">
        <v>8593322267.0391006</v>
      </c>
      <c r="H1443" s="34">
        <v>2667443114</v>
      </c>
      <c r="I1443" s="52">
        <f t="shared" si="77"/>
        <v>29655442355.039101</v>
      </c>
      <c r="J1443" s="51">
        <v>0</v>
      </c>
      <c r="K1443" s="53">
        <f t="shared" si="76"/>
        <v>29655442355.039101</v>
      </c>
      <c r="L1443" s="57">
        <v>0</v>
      </c>
      <c r="O1443" s="35" t="str">
        <f>IF([1]totrevprm!O1444="","",[1]totrevprm!O1444)</f>
        <v/>
      </c>
      <c r="P1443" s="32">
        <v>1273716674.6397669</v>
      </c>
      <c r="Q1443" s="32">
        <v>441295083.75280434</v>
      </c>
      <c r="V1443" s="35"/>
      <c r="W1443" s="55"/>
      <c r="X1443" s="55"/>
      <c r="Y1443" s="55"/>
      <c r="Z1443" s="55"/>
    </row>
    <row r="1444" spans="1:26">
      <c r="A1444" s="47" t="s">
        <v>60</v>
      </c>
      <c r="B1444" s="48" t="s">
        <v>229</v>
      </c>
      <c r="C1444" s="49"/>
      <c r="D1444" s="50">
        <v>2020</v>
      </c>
      <c r="E1444" s="34">
        <v>6535126188</v>
      </c>
      <c r="F1444" s="34">
        <v>12427758540</v>
      </c>
      <c r="G1444" s="34">
        <v>19384074582</v>
      </c>
      <c r="H1444" s="34">
        <v>2181294123</v>
      </c>
      <c r="I1444" s="52">
        <f t="shared" si="77"/>
        <v>40528253433</v>
      </c>
      <c r="J1444" s="51">
        <v>0</v>
      </c>
      <c r="K1444" s="53">
        <f t="shared" si="76"/>
        <v>40528253433</v>
      </c>
      <c r="L1444" s="57">
        <v>0</v>
      </c>
      <c r="M1444" s="63" t="s">
        <v>163</v>
      </c>
      <c r="N1444" t="s">
        <v>101</v>
      </c>
      <c r="O1444" s="35" t="str">
        <f>IF([1]totrevprm!O1445="","",[1]totrevprm!O1445)</f>
        <v>Yes</v>
      </c>
      <c r="P1444" s="32">
        <v>1268186966</v>
      </c>
      <c r="Q1444" s="32">
        <v>422324282</v>
      </c>
      <c r="V1444" s="35"/>
      <c r="W1444" s="55"/>
      <c r="X1444" s="55"/>
      <c r="Y1444" s="55"/>
      <c r="Z1444" s="55"/>
    </row>
    <row r="1445" spans="1:26">
      <c r="A1445" s="47" t="s">
        <v>60</v>
      </c>
      <c r="B1445" s="48" t="s">
        <v>229</v>
      </c>
      <c r="C1445" s="49"/>
      <c r="D1445" s="50">
        <v>2021</v>
      </c>
      <c r="E1445" s="34">
        <v>7107255939</v>
      </c>
      <c r="F1445" s="34">
        <v>14387132519</v>
      </c>
      <c r="G1445" s="34">
        <v>18738444265.279999</v>
      </c>
      <c r="H1445" s="34">
        <v>367952611</v>
      </c>
      <c r="I1445" s="52">
        <f t="shared" si="77"/>
        <v>40600785334.279999</v>
      </c>
      <c r="J1445" s="51">
        <v>0</v>
      </c>
      <c r="K1445" s="53">
        <f t="shared" si="76"/>
        <v>40600785334.279999</v>
      </c>
      <c r="L1445" s="57">
        <v>0</v>
      </c>
      <c r="M1445" s="63" t="s">
        <v>132</v>
      </c>
      <c r="N1445" t="s">
        <v>101</v>
      </c>
      <c r="O1445" s="35"/>
      <c r="P1445" s="32">
        <v>1263851965.8</v>
      </c>
      <c r="Q1445" s="32">
        <v>462766391</v>
      </c>
      <c r="V1445" s="35"/>
      <c r="W1445" s="55"/>
      <c r="X1445" s="55"/>
      <c r="Y1445" s="55"/>
      <c r="Z1445" s="55"/>
    </row>
    <row r="1446" spans="1:26">
      <c r="A1446" s="47" t="s">
        <v>60</v>
      </c>
      <c r="B1446" s="48" t="s">
        <v>229</v>
      </c>
      <c r="C1446" s="49"/>
      <c r="D1446" s="50">
        <v>2022</v>
      </c>
      <c r="E1446" s="34">
        <v>6976658713</v>
      </c>
      <c r="F1446" s="34">
        <v>17302035778</v>
      </c>
      <c r="G1446" s="34">
        <v>18817287009</v>
      </c>
      <c r="H1446" s="34">
        <v>379327126</v>
      </c>
      <c r="I1446" s="52">
        <f t="shared" si="77"/>
        <v>43475308626</v>
      </c>
      <c r="J1446" s="51">
        <v>0</v>
      </c>
      <c r="K1446" s="53">
        <f t="shared" si="76"/>
        <v>43475308626</v>
      </c>
      <c r="L1446" s="57">
        <v>0</v>
      </c>
      <c r="M1446" s="63" t="s">
        <v>132</v>
      </c>
      <c r="N1446" t="s">
        <v>101</v>
      </c>
      <c r="O1446" s="35" t="str">
        <f>IF([1]totrevprm!O1449="","",[1]totrevprm!O1449)</f>
        <v/>
      </c>
      <c r="P1446" s="57">
        <v>1327361479</v>
      </c>
      <c r="Q1446" s="57">
        <v>456927575</v>
      </c>
    </row>
    <row r="1447" spans="1:26">
      <c r="A1447" s="47" t="s">
        <v>60</v>
      </c>
      <c r="B1447" s="48" t="s">
        <v>229</v>
      </c>
      <c r="C1447" s="49"/>
      <c r="D1447" s="50">
        <v>2023</v>
      </c>
      <c r="E1447" s="34">
        <v>7005773306</v>
      </c>
      <c r="F1447" s="34">
        <v>22349661954.8922</v>
      </c>
      <c r="G1447" s="34">
        <v>19076659496.074402</v>
      </c>
      <c r="H1447" s="34">
        <v>198723243</v>
      </c>
      <c r="I1447" s="52">
        <f t="shared" si="77"/>
        <v>48630817999.966599</v>
      </c>
      <c r="J1447" s="51">
        <v>0</v>
      </c>
      <c r="K1447" s="53">
        <f t="shared" si="76"/>
        <v>48630817999.966599</v>
      </c>
      <c r="L1447" s="34">
        <v>0</v>
      </c>
      <c r="M1447" s="63" t="s">
        <v>132</v>
      </c>
      <c r="O1447" s="35"/>
      <c r="P1447" s="57">
        <v>1394180060.5</v>
      </c>
      <c r="Q1447" s="57">
        <v>457769890</v>
      </c>
    </row>
    <row r="1448" spans="1:26">
      <c r="A1448" s="47"/>
      <c r="B1448" s="49"/>
      <c r="C1448" s="49"/>
      <c r="E1448" s="51"/>
      <c r="F1448" s="51"/>
      <c r="G1448" s="51"/>
      <c r="H1448" s="51"/>
      <c r="I1448" s="52"/>
      <c r="K1448" s="59"/>
      <c r="L1448" s="34"/>
      <c r="O1448" s="35"/>
    </row>
    <row r="1449" spans="1:26">
      <c r="A1449" s="47" t="s">
        <v>61</v>
      </c>
      <c r="B1449" s="48" t="s">
        <v>230</v>
      </c>
      <c r="C1449" s="49" t="s">
        <v>124</v>
      </c>
      <c r="D1449" s="50">
        <v>1988</v>
      </c>
      <c r="E1449" s="51">
        <v>202599488</v>
      </c>
      <c r="F1449" s="51">
        <v>25279811</v>
      </c>
      <c r="G1449" s="51">
        <v>425612159</v>
      </c>
      <c r="H1449" s="51">
        <v>0</v>
      </c>
      <c r="I1449" s="52">
        <f t="shared" si="77"/>
        <v>653491458</v>
      </c>
      <c r="J1449" s="51">
        <v>-133694</v>
      </c>
      <c r="K1449" s="53">
        <f>SUM(I1449:J1449)</f>
        <v>653357764</v>
      </c>
      <c r="L1449" s="34">
        <v>0</v>
      </c>
      <c r="O1449" s="35" t="str">
        <f>IF([1]totrevprm!O1450="","",[1]totrevprm!O1450)</f>
        <v/>
      </c>
    </row>
    <row r="1450" spans="1:26">
      <c r="A1450" s="47" t="s">
        <v>61</v>
      </c>
      <c r="B1450" s="48" t="s">
        <v>230</v>
      </c>
      <c r="C1450" s="49" t="s">
        <v>125</v>
      </c>
      <c r="D1450" s="50">
        <v>1989</v>
      </c>
      <c r="E1450" s="51">
        <v>208835315</v>
      </c>
      <c r="F1450" s="51">
        <v>39507260</v>
      </c>
      <c r="G1450" s="51">
        <v>459918822</v>
      </c>
      <c r="H1450" s="51">
        <v>0</v>
      </c>
      <c r="I1450" s="52">
        <f t="shared" si="77"/>
        <v>708261397</v>
      </c>
      <c r="J1450" s="51">
        <v>-3187</v>
      </c>
      <c r="K1450" s="53">
        <f t="shared" ref="K1450:K1484" si="78">SUM(I1450:J1450)</f>
        <v>708258210</v>
      </c>
      <c r="L1450" s="34">
        <v>0</v>
      </c>
      <c r="O1450" s="35" t="str">
        <f>IF([1]totrevprm!O1451="","",[1]totrevprm!O1451)</f>
        <v/>
      </c>
    </row>
    <row r="1451" spans="1:26">
      <c r="A1451" s="47" t="s">
        <v>61</v>
      </c>
      <c r="B1451" s="48" t="s">
        <v>230</v>
      </c>
      <c r="C1451" s="49" t="s">
        <v>125</v>
      </c>
      <c r="D1451" s="50">
        <v>1990</v>
      </c>
      <c r="E1451" s="51">
        <v>218158248</v>
      </c>
      <c r="F1451" s="51">
        <v>44600135.520000003</v>
      </c>
      <c r="G1451" s="51">
        <v>491454195</v>
      </c>
      <c r="H1451" s="51">
        <v>0</v>
      </c>
      <c r="I1451" s="52">
        <f t="shared" si="77"/>
        <v>754212578.51999998</v>
      </c>
      <c r="J1451" s="51">
        <v>-3355</v>
      </c>
      <c r="K1451" s="53">
        <f t="shared" si="78"/>
        <v>754209223.51999998</v>
      </c>
      <c r="L1451" s="34">
        <v>0</v>
      </c>
      <c r="O1451" s="35" t="str">
        <f>IF([1]totrevprm!O1452="","",[1]totrevprm!O1452)</f>
        <v/>
      </c>
    </row>
    <row r="1452" spans="1:26">
      <c r="A1452" s="47" t="s">
        <v>61</v>
      </c>
      <c r="B1452" s="48" t="s">
        <v>230</v>
      </c>
      <c r="C1452" s="49" t="s">
        <v>125</v>
      </c>
      <c r="D1452" s="50">
        <v>1991</v>
      </c>
      <c r="E1452" s="51">
        <v>219457003</v>
      </c>
      <c r="F1452" s="51">
        <v>48510553</v>
      </c>
      <c r="G1452" s="51">
        <v>493779178</v>
      </c>
      <c r="H1452" s="51">
        <v>0</v>
      </c>
      <c r="I1452" s="52">
        <f t="shared" si="77"/>
        <v>761746734</v>
      </c>
      <c r="J1452" s="51">
        <v>-2756</v>
      </c>
      <c r="K1452" s="53">
        <f t="shared" si="78"/>
        <v>761743978</v>
      </c>
      <c r="L1452" s="34">
        <v>0</v>
      </c>
      <c r="O1452" s="35" t="str">
        <f>IF([1]totrevprm!O1453="","",[1]totrevprm!O1453)</f>
        <v/>
      </c>
    </row>
    <row r="1453" spans="1:26">
      <c r="A1453" s="47" t="s">
        <v>61</v>
      </c>
      <c r="B1453" s="48" t="s">
        <v>230</v>
      </c>
      <c r="C1453" s="49" t="s">
        <v>125</v>
      </c>
      <c r="D1453" s="50">
        <v>1992</v>
      </c>
      <c r="E1453" s="51">
        <v>242057864</v>
      </c>
      <c r="F1453" s="51">
        <v>68159460.200000003</v>
      </c>
      <c r="G1453" s="51">
        <v>488694921</v>
      </c>
      <c r="H1453" s="51">
        <v>0</v>
      </c>
      <c r="I1453" s="52">
        <f t="shared" si="77"/>
        <v>798912245.20000005</v>
      </c>
      <c r="J1453" s="51">
        <v>-62631</v>
      </c>
      <c r="K1453" s="53">
        <f t="shared" si="78"/>
        <v>798849614.20000005</v>
      </c>
      <c r="L1453" s="34">
        <v>0</v>
      </c>
      <c r="O1453" s="35" t="str">
        <f>IF([1]totrevprm!O1454="","",[1]totrevprm!O1454)</f>
        <v/>
      </c>
    </row>
    <row r="1454" spans="1:26">
      <c r="A1454" s="47" t="s">
        <v>61</v>
      </c>
      <c r="B1454" s="48" t="s">
        <v>230</v>
      </c>
      <c r="C1454" s="49" t="s">
        <v>125</v>
      </c>
      <c r="D1454" s="50">
        <v>1993</v>
      </c>
      <c r="E1454" s="51">
        <v>243162226</v>
      </c>
      <c r="F1454" s="51">
        <v>46009753</v>
      </c>
      <c r="G1454" s="51">
        <v>516131878</v>
      </c>
      <c r="H1454" s="51">
        <v>0</v>
      </c>
      <c r="I1454" s="52">
        <f t="shared" si="77"/>
        <v>805303857</v>
      </c>
      <c r="J1454" s="51">
        <v>0</v>
      </c>
      <c r="K1454" s="53">
        <f t="shared" si="78"/>
        <v>805303857</v>
      </c>
      <c r="L1454" s="34">
        <v>0</v>
      </c>
      <c r="O1454" s="35" t="str">
        <f>IF([1]totrevprm!O1455="","",[1]totrevprm!O1455)</f>
        <v/>
      </c>
    </row>
    <row r="1455" spans="1:26">
      <c r="A1455" s="47" t="s">
        <v>61</v>
      </c>
      <c r="B1455" s="48" t="s">
        <v>230</v>
      </c>
      <c r="C1455" s="49" t="s">
        <v>125</v>
      </c>
      <c r="D1455" s="50">
        <v>1994</v>
      </c>
      <c r="E1455" s="51">
        <v>273209720</v>
      </c>
      <c r="F1455" s="51">
        <v>61908792</v>
      </c>
      <c r="G1455" s="51">
        <v>547843632</v>
      </c>
      <c r="H1455" s="51">
        <v>0</v>
      </c>
      <c r="I1455" s="52">
        <f t="shared" si="77"/>
        <v>882962144</v>
      </c>
      <c r="J1455" s="51">
        <v>-4280982</v>
      </c>
      <c r="K1455" s="53">
        <f t="shared" si="78"/>
        <v>878681162</v>
      </c>
      <c r="L1455" s="34">
        <v>0</v>
      </c>
      <c r="O1455" s="35" t="str">
        <f>IF([1]totrevprm!O1456="","",[1]totrevprm!O1456)</f>
        <v/>
      </c>
    </row>
    <row r="1456" spans="1:26">
      <c r="A1456" s="47" t="s">
        <v>61</v>
      </c>
      <c r="B1456" s="48" t="s">
        <v>230</v>
      </c>
      <c r="C1456" s="49" t="s">
        <v>125</v>
      </c>
      <c r="D1456" s="50">
        <v>1995</v>
      </c>
      <c r="E1456" s="51">
        <v>273978756</v>
      </c>
      <c r="F1456" s="51">
        <v>51075560</v>
      </c>
      <c r="G1456" s="51">
        <v>677006797</v>
      </c>
      <c r="H1456" s="51">
        <v>0</v>
      </c>
      <c r="I1456" s="52">
        <f t="shared" si="77"/>
        <v>1002061113</v>
      </c>
      <c r="J1456" s="51">
        <v>-33729</v>
      </c>
      <c r="K1456" s="53">
        <f t="shared" si="78"/>
        <v>1002027384</v>
      </c>
      <c r="L1456" s="34">
        <v>0</v>
      </c>
      <c r="O1456" s="35" t="str">
        <f>IF([1]totrevprm!O1457="","",[1]totrevprm!O1457)</f>
        <v/>
      </c>
    </row>
    <row r="1457" spans="1:26">
      <c r="A1457" s="47" t="s">
        <v>61</v>
      </c>
      <c r="B1457" s="48" t="s">
        <v>230</v>
      </c>
      <c r="C1457" s="49" t="s">
        <v>125</v>
      </c>
      <c r="D1457" s="50">
        <v>1996</v>
      </c>
      <c r="E1457" s="51">
        <v>321962959</v>
      </c>
      <c r="F1457" s="51">
        <v>60907369</v>
      </c>
      <c r="G1457" s="51">
        <v>863693287</v>
      </c>
      <c r="H1457" s="51">
        <v>0</v>
      </c>
      <c r="I1457" s="52">
        <f t="shared" si="77"/>
        <v>1246563615</v>
      </c>
      <c r="J1457" s="51">
        <v>-36105</v>
      </c>
      <c r="K1457" s="53">
        <f t="shared" si="78"/>
        <v>1246527510</v>
      </c>
      <c r="L1457" s="34">
        <v>0</v>
      </c>
      <c r="O1457" s="35" t="str">
        <f>IF([1]totrevprm!O1458="","",[1]totrevprm!O1458)</f>
        <v/>
      </c>
    </row>
    <row r="1458" spans="1:26">
      <c r="A1458" s="47" t="s">
        <v>61</v>
      </c>
      <c r="B1458" s="48" t="s">
        <v>230</v>
      </c>
      <c r="C1458" s="49" t="s">
        <v>125</v>
      </c>
      <c r="D1458" s="50">
        <v>1997</v>
      </c>
      <c r="E1458" s="51">
        <v>318651746</v>
      </c>
      <c r="F1458" s="51">
        <v>57572959</v>
      </c>
      <c r="G1458" s="51">
        <v>942379370</v>
      </c>
      <c r="H1458" s="51">
        <v>0</v>
      </c>
      <c r="I1458" s="52">
        <f t="shared" si="77"/>
        <v>1318604075</v>
      </c>
      <c r="J1458" s="51">
        <v>-27099</v>
      </c>
      <c r="K1458" s="53">
        <f t="shared" si="78"/>
        <v>1318576976</v>
      </c>
      <c r="L1458" s="34">
        <v>0</v>
      </c>
      <c r="O1458" s="35" t="str">
        <f>IF([1]totrevprm!O1459="","",[1]totrevprm!O1459)</f>
        <v/>
      </c>
    </row>
    <row r="1459" spans="1:26">
      <c r="A1459" s="47" t="s">
        <v>61</v>
      </c>
      <c r="B1459" s="48" t="s">
        <v>230</v>
      </c>
      <c r="C1459" s="49" t="s">
        <v>125</v>
      </c>
      <c r="D1459" s="50">
        <v>1998</v>
      </c>
      <c r="E1459" s="51">
        <v>315930532</v>
      </c>
      <c r="F1459" s="51">
        <v>50426968</v>
      </c>
      <c r="G1459" s="51">
        <v>1026175813</v>
      </c>
      <c r="H1459" s="51">
        <v>0</v>
      </c>
      <c r="I1459" s="52">
        <f t="shared" si="77"/>
        <v>1392533313</v>
      </c>
      <c r="J1459" s="51">
        <v>-1613842</v>
      </c>
      <c r="K1459" s="53">
        <f t="shared" si="78"/>
        <v>1390919471</v>
      </c>
      <c r="L1459" s="34">
        <v>0</v>
      </c>
      <c r="O1459" s="35" t="str">
        <f>IF([1]totrevprm!O1460="","",[1]totrevprm!O1460)</f>
        <v/>
      </c>
    </row>
    <row r="1460" spans="1:26">
      <c r="A1460" s="47" t="s">
        <v>61</v>
      </c>
      <c r="B1460" s="48" t="s">
        <v>230</v>
      </c>
      <c r="C1460" s="49" t="s">
        <v>125</v>
      </c>
      <c r="D1460" s="50">
        <v>1999</v>
      </c>
      <c r="E1460" s="51">
        <v>299651540</v>
      </c>
      <c r="F1460" s="51">
        <v>78385779</v>
      </c>
      <c r="G1460" s="51">
        <v>1506890561</v>
      </c>
      <c r="H1460" s="51">
        <v>0</v>
      </c>
      <c r="I1460" s="52">
        <f t="shared" si="77"/>
        <v>1884927880</v>
      </c>
      <c r="J1460" s="51">
        <v>0</v>
      </c>
      <c r="K1460" s="53">
        <f t="shared" si="78"/>
        <v>1884927880</v>
      </c>
      <c r="L1460" s="34">
        <v>0</v>
      </c>
      <c r="O1460" s="35" t="str">
        <f>IF([1]totrevprm!O1461="","",[1]totrevprm!O1461)</f>
        <v/>
      </c>
    </row>
    <row r="1461" spans="1:26">
      <c r="A1461" s="47" t="s">
        <v>61</v>
      </c>
      <c r="B1461" s="48" t="s">
        <v>230</v>
      </c>
      <c r="C1461" s="49" t="s">
        <v>125</v>
      </c>
      <c r="D1461" s="50">
        <v>2000</v>
      </c>
      <c r="E1461" s="51">
        <v>305819949</v>
      </c>
      <c r="F1461" s="51">
        <v>117061021</v>
      </c>
      <c r="G1461" s="51">
        <v>1327409479</v>
      </c>
      <c r="H1461" s="51">
        <v>0</v>
      </c>
      <c r="I1461" s="52">
        <f t="shared" si="77"/>
        <v>1750290449</v>
      </c>
      <c r="J1461" s="51">
        <v>-260731</v>
      </c>
      <c r="K1461" s="53">
        <f t="shared" si="78"/>
        <v>1750029718</v>
      </c>
      <c r="L1461" s="34">
        <v>0</v>
      </c>
      <c r="O1461" s="35" t="str">
        <f>IF([1]totrevprm!O1462="","",[1]totrevprm!O1462)</f>
        <v/>
      </c>
      <c r="V1461" s="35" t="s">
        <v>230</v>
      </c>
      <c r="W1461" s="55">
        <v>2913</v>
      </c>
      <c r="X1461" s="55">
        <v>0</v>
      </c>
      <c r="Y1461" s="55">
        <v>3007</v>
      </c>
      <c r="Z1461" s="55">
        <v>0</v>
      </c>
    </row>
    <row r="1462" spans="1:26">
      <c r="A1462" s="47" t="s">
        <v>61</v>
      </c>
      <c r="B1462" s="48" t="s">
        <v>230</v>
      </c>
      <c r="C1462" s="49" t="s">
        <v>125</v>
      </c>
      <c r="D1462" s="50">
        <v>2001</v>
      </c>
      <c r="E1462" s="51">
        <v>344030482</v>
      </c>
      <c r="F1462" s="51">
        <v>94209655</v>
      </c>
      <c r="G1462" s="51">
        <v>2000429756</v>
      </c>
      <c r="H1462" s="51">
        <v>0</v>
      </c>
      <c r="I1462" s="52">
        <f t="shared" si="77"/>
        <v>2438669893</v>
      </c>
      <c r="J1462" s="51">
        <v>0</v>
      </c>
      <c r="K1462" s="53">
        <f t="shared" si="78"/>
        <v>2438669893</v>
      </c>
      <c r="L1462" s="34">
        <v>0</v>
      </c>
      <c r="O1462" s="35" t="str">
        <f>IF([1]totrevprm!O1463="","",[1]totrevprm!O1463)</f>
        <v/>
      </c>
      <c r="V1462" s="35"/>
      <c r="W1462" s="55"/>
      <c r="X1462" s="55"/>
      <c r="Y1462" s="55"/>
      <c r="Z1462" s="55"/>
    </row>
    <row r="1463" spans="1:26">
      <c r="A1463" s="47" t="s">
        <v>61</v>
      </c>
      <c r="B1463" s="48" t="s">
        <v>230</v>
      </c>
      <c r="C1463" s="49" t="s">
        <v>125</v>
      </c>
      <c r="D1463" s="50">
        <v>2002</v>
      </c>
      <c r="E1463" s="51">
        <v>326152465</v>
      </c>
      <c r="F1463" s="51">
        <v>157812085</v>
      </c>
      <c r="G1463" s="51">
        <v>1805219153</v>
      </c>
      <c r="H1463" s="51">
        <v>0</v>
      </c>
      <c r="I1463" s="52">
        <f t="shared" si="77"/>
        <v>2289183703</v>
      </c>
      <c r="J1463" s="51">
        <v>-400894</v>
      </c>
      <c r="K1463" s="53">
        <f t="shared" si="78"/>
        <v>2288782809</v>
      </c>
      <c r="L1463" s="34">
        <v>0</v>
      </c>
      <c r="O1463" s="35" t="str">
        <f>IF([1]totrevprm!O1464="","",[1]totrevprm!O1464)</f>
        <v/>
      </c>
      <c r="V1463" s="35"/>
      <c r="W1463" s="55"/>
      <c r="X1463" s="55"/>
      <c r="Y1463" s="55"/>
      <c r="Z1463" s="55"/>
    </row>
    <row r="1464" spans="1:26">
      <c r="A1464" s="47" t="s">
        <v>61</v>
      </c>
      <c r="B1464" s="48" t="s">
        <v>230</v>
      </c>
      <c r="C1464" s="49" t="s">
        <v>125</v>
      </c>
      <c r="D1464" s="50">
        <v>2003</v>
      </c>
      <c r="E1464" s="56">
        <v>342246780</v>
      </c>
      <c r="F1464" s="56">
        <v>157781808</v>
      </c>
      <c r="G1464" s="56">
        <v>1829094568</v>
      </c>
      <c r="H1464" s="51">
        <v>0</v>
      </c>
      <c r="I1464" s="52">
        <f t="shared" si="77"/>
        <v>2329123156</v>
      </c>
      <c r="J1464" s="51">
        <v>-1</v>
      </c>
      <c r="K1464" s="53">
        <f t="shared" si="78"/>
        <v>2329123155</v>
      </c>
      <c r="L1464" s="34">
        <v>0</v>
      </c>
      <c r="O1464" s="35" t="str">
        <f>IF([1]totrevprm!O1465="","",[1]totrevprm!O1465)</f>
        <v/>
      </c>
      <c r="V1464" s="35"/>
      <c r="W1464" s="55"/>
      <c r="X1464" s="55"/>
      <c r="Y1464" s="55"/>
      <c r="Z1464" s="55"/>
    </row>
    <row r="1465" spans="1:26">
      <c r="A1465" s="47" t="s">
        <v>61</v>
      </c>
      <c r="B1465" s="48" t="s">
        <v>230</v>
      </c>
      <c r="C1465" s="49" t="s">
        <v>125</v>
      </c>
      <c r="D1465" s="50">
        <v>2004</v>
      </c>
      <c r="E1465" s="56">
        <v>358055028</v>
      </c>
      <c r="F1465" s="56">
        <v>134095632</v>
      </c>
      <c r="G1465" s="56">
        <v>1920507213</v>
      </c>
      <c r="H1465" s="51">
        <v>0</v>
      </c>
      <c r="I1465" s="52">
        <f t="shared" si="77"/>
        <v>2412657873</v>
      </c>
      <c r="J1465" s="51">
        <v>-198565</v>
      </c>
      <c r="K1465" s="53">
        <f t="shared" si="78"/>
        <v>2412459308</v>
      </c>
      <c r="L1465" s="34">
        <v>0</v>
      </c>
      <c r="O1465" s="35" t="str">
        <f>IF([1]totrevprm!O1466="","",[1]totrevprm!O1466)</f>
        <v/>
      </c>
      <c r="V1465" s="35"/>
      <c r="W1465" s="55"/>
      <c r="X1465" s="55"/>
      <c r="Y1465" s="55"/>
      <c r="Z1465" s="55"/>
    </row>
    <row r="1466" spans="1:26">
      <c r="A1466" s="47" t="s">
        <v>61</v>
      </c>
      <c r="B1466" s="48" t="s">
        <v>230</v>
      </c>
      <c r="C1466" s="49"/>
      <c r="D1466" s="50">
        <v>2005</v>
      </c>
      <c r="E1466" s="56">
        <v>384344050</v>
      </c>
      <c r="F1466" s="56">
        <v>116205874</v>
      </c>
      <c r="G1466" s="56">
        <v>2126705528.4000001</v>
      </c>
      <c r="H1466" s="51">
        <v>0</v>
      </c>
      <c r="I1466" s="52">
        <f t="shared" si="77"/>
        <v>2627255452.4000001</v>
      </c>
      <c r="J1466" s="51">
        <v>-1</v>
      </c>
      <c r="K1466" s="53">
        <f t="shared" si="78"/>
        <v>2627255451.4000001</v>
      </c>
      <c r="L1466" s="34">
        <v>0</v>
      </c>
      <c r="O1466" s="35" t="str">
        <f>IF([1]totrevprm!O1467="","",[1]totrevprm!O1467)</f>
        <v/>
      </c>
      <c r="V1466" s="35"/>
      <c r="W1466" s="55"/>
      <c r="X1466" s="55"/>
      <c r="Y1466" s="55"/>
      <c r="Z1466" s="55"/>
    </row>
    <row r="1467" spans="1:26">
      <c r="A1467" s="47" t="s">
        <v>61</v>
      </c>
      <c r="B1467" s="48" t="s">
        <v>230</v>
      </c>
      <c r="C1467" s="49"/>
      <c r="D1467" s="50">
        <v>2006</v>
      </c>
      <c r="E1467" s="34">
        <v>394855050</v>
      </c>
      <c r="F1467" s="34">
        <v>147589799</v>
      </c>
      <c r="G1467" s="34">
        <v>2322285870</v>
      </c>
      <c r="H1467" s="34">
        <v>0</v>
      </c>
      <c r="I1467" s="52">
        <f t="shared" si="77"/>
        <v>2864730719</v>
      </c>
      <c r="J1467" s="51">
        <v>-1100</v>
      </c>
      <c r="K1467" s="53">
        <f t="shared" si="78"/>
        <v>2864729619</v>
      </c>
      <c r="L1467" s="34">
        <v>0</v>
      </c>
      <c r="O1467" s="35" t="str">
        <f>IF([1]totrevprm!O1468="","",[1]totrevprm!O1468)</f>
        <v/>
      </c>
      <c r="V1467" s="35"/>
      <c r="W1467" s="55"/>
      <c r="X1467" s="55"/>
      <c r="Y1467" s="55"/>
      <c r="Z1467" s="55"/>
    </row>
    <row r="1468" spans="1:26">
      <c r="A1468" s="47" t="s">
        <v>61</v>
      </c>
      <c r="B1468" s="48" t="s">
        <v>230</v>
      </c>
      <c r="C1468" s="49"/>
      <c r="D1468" s="50">
        <v>2007</v>
      </c>
      <c r="E1468" s="34">
        <v>408813039</v>
      </c>
      <c r="F1468" s="34">
        <v>191221562</v>
      </c>
      <c r="G1468" s="34">
        <v>2038007707</v>
      </c>
      <c r="H1468" s="34">
        <v>0</v>
      </c>
      <c r="I1468" s="52">
        <f t="shared" si="77"/>
        <v>2638042308</v>
      </c>
      <c r="J1468" s="51">
        <v>0</v>
      </c>
      <c r="K1468" s="53">
        <f t="shared" si="78"/>
        <v>2638042308</v>
      </c>
      <c r="L1468" s="34">
        <v>0</v>
      </c>
      <c r="O1468" s="35" t="str">
        <f>IF([1]totrevprm!O1469="","",[1]totrevprm!O1469)</f>
        <v/>
      </c>
      <c r="V1468" s="35"/>
      <c r="W1468" s="55"/>
      <c r="X1468" s="55"/>
      <c r="Y1468" s="55"/>
      <c r="Z1468" s="55"/>
    </row>
    <row r="1469" spans="1:26">
      <c r="A1469" s="47" t="s">
        <v>61</v>
      </c>
      <c r="B1469" s="48" t="s">
        <v>230</v>
      </c>
      <c r="C1469" s="49"/>
      <c r="D1469" s="50">
        <v>2008</v>
      </c>
      <c r="E1469" s="34">
        <v>402682405</v>
      </c>
      <c r="F1469" s="34">
        <v>158372547</v>
      </c>
      <c r="G1469" s="34">
        <v>2330915530</v>
      </c>
      <c r="H1469" s="34">
        <v>0</v>
      </c>
      <c r="I1469" s="52">
        <f t="shared" si="77"/>
        <v>2891970482</v>
      </c>
      <c r="J1469" s="51">
        <v>0</v>
      </c>
      <c r="K1469" s="53">
        <f t="shared" si="78"/>
        <v>2891970482</v>
      </c>
      <c r="L1469" s="34">
        <v>0</v>
      </c>
      <c r="O1469" s="35" t="str">
        <f>IF([1]totrevprm!O1470="","",[1]totrevprm!O1470)</f>
        <v/>
      </c>
      <c r="V1469" s="35"/>
      <c r="W1469" s="55"/>
      <c r="X1469" s="55"/>
      <c r="Y1469" s="55"/>
      <c r="Z1469" s="55"/>
    </row>
    <row r="1470" spans="1:26">
      <c r="A1470" s="47" t="s">
        <v>61</v>
      </c>
      <c r="B1470" s="48" t="s">
        <v>230</v>
      </c>
      <c r="C1470" s="49"/>
      <c r="D1470" s="50">
        <v>2009</v>
      </c>
      <c r="E1470" s="34">
        <v>428037026</v>
      </c>
      <c r="F1470" s="34">
        <v>255175425</v>
      </c>
      <c r="G1470" s="34">
        <v>2354225388</v>
      </c>
      <c r="H1470" s="34">
        <v>0</v>
      </c>
      <c r="I1470" s="52">
        <f t="shared" si="77"/>
        <v>3037437839</v>
      </c>
      <c r="J1470" s="51">
        <v>0</v>
      </c>
      <c r="K1470" s="53">
        <f t="shared" si="78"/>
        <v>3037437839</v>
      </c>
      <c r="L1470" s="34">
        <v>0</v>
      </c>
      <c r="O1470" s="35" t="str">
        <f>IF([1]totrevprm!O1471="","",[1]totrevprm!O1471)</f>
        <v/>
      </c>
      <c r="V1470" s="35"/>
      <c r="W1470" s="55"/>
      <c r="X1470" s="55"/>
      <c r="Y1470" s="55"/>
      <c r="Z1470" s="55"/>
    </row>
    <row r="1471" spans="1:26">
      <c r="A1471" s="47" t="s">
        <v>61</v>
      </c>
      <c r="B1471" s="48" t="s">
        <v>230</v>
      </c>
      <c r="C1471" s="49"/>
      <c r="D1471" s="50">
        <v>2010</v>
      </c>
      <c r="E1471" s="34">
        <v>424510764</v>
      </c>
      <c r="F1471" s="34">
        <v>272500504</v>
      </c>
      <c r="G1471" s="34">
        <v>2325814622</v>
      </c>
      <c r="H1471" s="34">
        <v>0</v>
      </c>
      <c r="I1471" s="52">
        <f t="shared" si="77"/>
        <v>3022825890</v>
      </c>
      <c r="J1471" s="51">
        <v>-5778</v>
      </c>
      <c r="K1471" s="53">
        <f t="shared" si="78"/>
        <v>3022820112</v>
      </c>
      <c r="L1471" s="34">
        <v>0</v>
      </c>
      <c r="O1471" s="35" t="str">
        <f>IF([1]totrevprm!O1472="","",[1]totrevprm!O1472)</f>
        <v/>
      </c>
      <c r="V1471" s="35"/>
      <c r="W1471" s="55"/>
      <c r="X1471" s="55"/>
      <c r="Y1471" s="55"/>
      <c r="Z1471" s="55"/>
    </row>
    <row r="1472" spans="1:26">
      <c r="A1472" s="47" t="s">
        <v>61</v>
      </c>
      <c r="B1472" s="48" t="s">
        <v>230</v>
      </c>
      <c r="C1472" s="49"/>
      <c r="D1472" s="50">
        <v>2011</v>
      </c>
      <c r="E1472" s="34">
        <v>441041889</v>
      </c>
      <c r="F1472" s="34">
        <v>325752273</v>
      </c>
      <c r="G1472" s="34">
        <v>1512721518</v>
      </c>
      <c r="H1472" s="34">
        <v>0</v>
      </c>
      <c r="I1472" s="52">
        <f t="shared" si="77"/>
        <v>2279515680</v>
      </c>
      <c r="J1472" s="51">
        <v>-6368</v>
      </c>
      <c r="K1472" s="53">
        <f t="shared" si="78"/>
        <v>2279509312</v>
      </c>
      <c r="L1472" s="34">
        <v>0</v>
      </c>
      <c r="O1472" s="35" t="str">
        <f>IF([1]totrevprm!O1473="","",[1]totrevprm!O1473)</f>
        <v/>
      </c>
      <c r="V1472" s="35"/>
      <c r="W1472" s="55"/>
      <c r="X1472" s="55"/>
      <c r="Y1472" s="55"/>
      <c r="Z1472" s="55"/>
    </row>
    <row r="1473" spans="1:26">
      <c r="A1473" s="47" t="s">
        <v>61</v>
      </c>
      <c r="B1473" s="48" t="s">
        <v>230</v>
      </c>
      <c r="C1473" s="49"/>
      <c r="D1473" s="50">
        <v>2012</v>
      </c>
      <c r="E1473" s="34">
        <v>448293154</v>
      </c>
      <c r="F1473" s="34">
        <v>377889373</v>
      </c>
      <c r="G1473" s="34">
        <v>2150777272</v>
      </c>
      <c r="H1473" s="34">
        <v>0</v>
      </c>
      <c r="I1473" s="52">
        <f t="shared" si="77"/>
        <v>2976959799</v>
      </c>
      <c r="J1473" s="51">
        <v>-1</v>
      </c>
      <c r="K1473" s="53">
        <f t="shared" si="78"/>
        <v>2976959798</v>
      </c>
      <c r="L1473" s="34">
        <v>0</v>
      </c>
      <c r="O1473" s="35" t="str">
        <f>IF([1]totrevprm!O1474="","",[1]totrevprm!O1474)</f>
        <v/>
      </c>
      <c r="V1473" s="35"/>
      <c r="W1473" s="55"/>
      <c r="X1473" s="55"/>
      <c r="Y1473" s="55"/>
      <c r="Z1473" s="55"/>
    </row>
    <row r="1474" spans="1:26">
      <c r="A1474" s="47" t="s">
        <v>61</v>
      </c>
      <c r="B1474" s="48" t="s">
        <v>230</v>
      </c>
      <c r="C1474" s="49"/>
      <c r="D1474" s="50">
        <v>2013</v>
      </c>
      <c r="E1474" s="34">
        <v>445099771</v>
      </c>
      <c r="F1474" s="34">
        <v>396768112</v>
      </c>
      <c r="G1474" s="34">
        <v>2036718465</v>
      </c>
      <c r="H1474" s="34">
        <v>0</v>
      </c>
      <c r="I1474" s="52">
        <f t="shared" si="77"/>
        <v>2878586348</v>
      </c>
      <c r="J1474" s="51">
        <v>-2</v>
      </c>
      <c r="K1474" s="53">
        <f t="shared" si="78"/>
        <v>2878586346</v>
      </c>
      <c r="L1474" s="34">
        <v>0</v>
      </c>
      <c r="O1474" s="35" t="str">
        <f>IF([1]totrevprm!O1475="","",[1]totrevprm!O1475)</f>
        <v/>
      </c>
      <c r="V1474" s="35"/>
      <c r="W1474" s="55"/>
      <c r="X1474" s="55"/>
      <c r="Y1474" s="55"/>
      <c r="Z1474" s="55"/>
    </row>
    <row r="1475" spans="1:26">
      <c r="A1475" s="47" t="s">
        <v>61</v>
      </c>
      <c r="B1475" s="48" t="s">
        <v>230</v>
      </c>
      <c r="C1475" s="49"/>
      <c r="D1475" s="50">
        <v>2014</v>
      </c>
      <c r="E1475" s="34">
        <v>455407340</v>
      </c>
      <c r="F1475" s="34">
        <v>375190163</v>
      </c>
      <c r="G1475" s="34">
        <v>2405967115</v>
      </c>
      <c r="H1475" s="34">
        <v>0</v>
      </c>
      <c r="I1475" s="52">
        <f t="shared" si="77"/>
        <v>3236564618</v>
      </c>
      <c r="J1475" s="51">
        <v>-6</v>
      </c>
      <c r="K1475" s="53">
        <f t="shared" si="78"/>
        <v>3236564612</v>
      </c>
      <c r="L1475" s="34">
        <v>0</v>
      </c>
      <c r="O1475" s="35" t="str">
        <f>IF([1]totrevprm!O1476="","",[1]totrevprm!O1476)</f>
        <v/>
      </c>
      <c r="V1475" s="35"/>
      <c r="W1475" s="55"/>
      <c r="X1475" s="55"/>
      <c r="Y1475" s="55"/>
      <c r="Z1475" s="55"/>
    </row>
    <row r="1476" spans="1:26">
      <c r="A1476" s="47" t="s">
        <v>61</v>
      </c>
      <c r="B1476" s="48" t="s">
        <v>230</v>
      </c>
      <c r="C1476" s="49"/>
      <c r="D1476" s="50">
        <v>2015</v>
      </c>
      <c r="E1476" s="34">
        <v>471751346</v>
      </c>
      <c r="F1476" s="34">
        <v>444924435</v>
      </c>
      <c r="G1476" s="34">
        <v>2133742148</v>
      </c>
      <c r="H1476" s="34">
        <v>0</v>
      </c>
      <c r="I1476" s="52">
        <f t="shared" si="77"/>
        <v>3050417929</v>
      </c>
      <c r="J1476" s="51">
        <v>0</v>
      </c>
      <c r="K1476" s="53">
        <f t="shared" si="78"/>
        <v>3050417929</v>
      </c>
      <c r="L1476" s="34">
        <v>0</v>
      </c>
      <c r="O1476" s="35" t="str">
        <f>IF([1]totrevprm!O1477="","",[1]totrevprm!O1477)</f>
        <v/>
      </c>
      <c r="P1476" s="32">
        <v>148516082.86900809</v>
      </c>
      <c r="Q1476" s="32">
        <v>3437663</v>
      </c>
      <c r="V1476" s="35"/>
      <c r="W1476" s="55"/>
      <c r="X1476" s="55"/>
      <c r="Y1476" s="55"/>
      <c r="Z1476" s="55"/>
    </row>
    <row r="1477" spans="1:26">
      <c r="A1477" s="47" t="s">
        <v>61</v>
      </c>
      <c r="B1477" s="48" t="s">
        <v>230</v>
      </c>
      <c r="C1477" s="49"/>
      <c r="D1477" s="50">
        <v>2016</v>
      </c>
      <c r="E1477" s="34">
        <v>495444914</v>
      </c>
      <c r="F1477" s="34">
        <v>541868244</v>
      </c>
      <c r="G1477" s="34">
        <v>2301959549</v>
      </c>
      <c r="H1477" s="34">
        <v>0</v>
      </c>
      <c r="I1477" s="52">
        <f t="shared" si="77"/>
        <v>3339272707</v>
      </c>
      <c r="J1477" s="51">
        <v>-3</v>
      </c>
      <c r="K1477" s="53">
        <f t="shared" si="78"/>
        <v>3339272704</v>
      </c>
      <c r="L1477" s="34">
        <v>0</v>
      </c>
      <c r="O1477" s="35" t="str">
        <f>IF([1]totrevprm!O1478="","",[1]totrevprm!O1478)</f>
        <v/>
      </c>
      <c r="P1477" s="32">
        <v>144651722.76999998</v>
      </c>
      <c r="Q1477" s="32">
        <v>8668902</v>
      </c>
      <c r="V1477" s="35"/>
      <c r="W1477" s="55"/>
      <c r="X1477" s="55"/>
      <c r="Y1477" s="55"/>
      <c r="Z1477" s="55"/>
    </row>
    <row r="1478" spans="1:26">
      <c r="A1478" s="47" t="s">
        <v>61</v>
      </c>
      <c r="B1478" s="48" t="s">
        <v>230</v>
      </c>
      <c r="C1478" s="49"/>
      <c r="D1478" s="50">
        <v>2017</v>
      </c>
      <c r="E1478" s="34">
        <v>487220261</v>
      </c>
      <c r="F1478" s="34">
        <v>508751730</v>
      </c>
      <c r="G1478" s="34">
        <v>2417002732.9499998</v>
      </c>
      <c r="H1478" s="34">
        <v>0</v>
      </c>
      <c r="I1478" s="52">
        <f t="shared" si="77"/>
        <v>3412974723.9499998</v>
      </c>
      <c r="J1478" s="51">
        <v>-3378</v>
      </c>
      <c r="K1478" s="53">
        <f t="shared" si="78"/>
        <v>3412971345.9499998</v>
      </c>
      <c r="L1478" s="34">
        <v>0</v>
      </c>
      <c r="O1478" s="35" t="str">
        <f>IF([1]totrevprm!O1479="","",[1]totrevprm!O1479)</f>
        <v/>
      </c>
      <c r="P1478" s="32">
        <v>123782240.33</v>
      </c>
      <c r="Q1478" s="32">
        <v>9121364</v>
      </c>
      <c r="V1478" s="35"/>
      <c r="W1478" s="55"/>
      <c r="X1478" s="55"/>
      <c r="Y1478" s="55"/>
      <c r="Z1478" s="55"/>
    </row>
    <row r="1479" spans="1:26">
      <c r="A1479" s="47" t="s">
        <v>61</v>
      </c>
      <c r="B1479" s="48" t="s">
        <v>230</v>
      </c>
      <c r="C1479" s="49"/>
      <c r="D1479" s="50">
        <v>2018</v>
      </c>
      <c r="E1479" s="34">
        <v>511894905</v>
      </c>
      <c r="F1479" s="34">
        <v>634066499</v>
      </c>
      <c r="G1479" s="34">
        <v>2261597937</v>
      </c>
      <c r="H1479" s="34">
        <v>0</v>
      </c>
      <c r="I1479" s="52">
        <f t="shared" si="77"/>
        <v>3407559341</v>
      </c>
      <c r="J1479" s="51">
        <v>0</v>
      </c>
      <c r="K1479" s="53">
        <f t="shared" si="78"/>
        <v>3407559341</v>
      </c>
      <c r="L1479" s="57">
        <v>0</v>
      </c>
      <c r="O1479" s="35" t="str">
        <f>IF([1]totrevprm!O1480="","",[1]totrevprm!O1480)</f>
        <v/>
      </c>
      <c r="P1479" s="32">
        <v>148442005.04437554</v>
      </c>
      <c r="Q1479" s="32">
        <v>3894637</v>
      </c>
      <c r="V1479" s="35"/>
      <c r="W1479" s="55"/>
      <c r="X1479" s="55"/>
      <c r="Y1479" s="55"/>
      <c r="Z1479" s="55"/>
    </row>
    <row r="1480" spans="1:26">
      <c r="A1480" s="47" t="s">
        <v>61</v>
      </c>
      <c r="B1480" s="48" t="s">
        <v>230</v>
      </c>
      <c r="C1480" s="49"/>
      <c r="D1480" s="50">
        <v>2019</v>
      </c>
      <c r="E1480" s="34">
        <v>531859821</v>
      </c>
      <c r="F1480" s="34">
        <v>687084438</v>
      </c>
      <c r="G1480" s="34">
        <v>2427039058</v>
      </c>
      <c r="H1480" s="34">
        <v>0</v>
      </c>
      <c r="I1480" s="52">
        <f t="shared" si="77"/>
        <v>3645983317</v>
      </c>
      <c r="J1480" s="51">
        <v>-2</v>
      </c>
      <c r="K1480" s="53">
        <f t="shared" si="78"/>
        <v>3645983315</v>
      </c>
      <c r="L1480" s="57">
        <v>0</v>
      </c>
      <c r="O1480" s="35" t="str">
        <f>IF([1]totrevprm!O1481="","",[1]totrevprm!O1481)</f>
        <v/>
      </c>
      <c r="P1480" s="32">
        <v>154569094.27735874</v>
      </c>
      <c r="Q1480" s="32">
        <v>3993325</v>
      </c>
      <c r="V1480" s="35"/>
      <c r="W1480" s="55"/>
      <c r="X1480" s="55"/>
      <c r="Y1480" s="55"/>
      <c r="Z1480" s="55"/>
    </row>
    <row r="1481" spans="1:26">
      <c r="A1481" s="47" t="s">
        <v>61</v>
      </c>
      <c r="B1481" s="48" t="s">
        <v>230</v>
      </c>
      <c r="C1481" s="49"/>
      <c r="D1481" s="50">
        <v>2020</v>
      </c>
      <c r="E1481" s="34">
        <v>536993127</v>
      </c>
      <c r="F1481" s="34">
        <v>683421906</v>
      </c>
      <c r="G1481" s="34">
        <v>2610396101</v>
      </c>
      <c r="H1481" s="34">
        <v>0</v>
      </c>
      <c r="I1481" s="52">
        <f t="shared" si="77"/>
        <v>3830811134</v>
      </c>
      <c r="J1481" s="51">
        <v>0</v>
      </c>
      <c r="K1481" s="53">
        <f t="shared" si="78"/>
        <v>3830811134</v>
      </c>
      <c r="L1481" s="57">
        <v>0</v>
      </c>
      <c r="O1481" s="35" t="str">
        <f>IF([1]totrevprm!O1482="","",[1]totrevprm!O1482)</f>
        <v/>
      </c>
      <c r="P1481" s="32">
        <v>153696585</v>
      </c>
      <c r="Q1481" s="32">
        <v>1964495</v>
      </c>
      <c r="V1481" s="35"/>
      <c r="W1481" s="55"/>
      <c r="X1481" s="55"/>
      <c r="Y1481" s="55"/>
      <c r="Z1481" s="55"/>
    </row>
    <row r="1482" spans="1:26">
      <c r="A1482" s="47" t="s">
        <v>61</v>
      </c>
      <c r="B1482" s="48" t="s">
        <v>230</v>
      </c>
      <c r="C1482" s="49"/>
      <c r="D1482" s="50">
        <v>2021</v>
      </c>
      <c r="E1482" s="34">
        <v>557526304</v>
      </c>
      <c r="F1482" s="34">
        <v>890557770</v>
      </c>
      <c r="G1482" s="34">
        <v>2947954740</v>
      </c>
      <c r="H1482" s="34">
        <v>0</v>
      </c>
      <c r="I1482" s="52">
        <f t="shared" si="77"/>
        <v>4396038814</v>
      </c>
      <c r="J1482" s="57">
        <v>-1</v>
      </c>
      <c r="K1482" s="53">
        <f t="shared" si="78"/>
        <v>4396038813</v>
      </c>
      <c r="L1482" s="57">
        <v>0</v>
      </c>
      <c r="O1482" s="35"/>
      <c r="P1482" s="32">
        <v>81640780</v>
      </c>
      <c r="Q1482" s="32">
        <v>3416166</v>
      </c>
      <c r="V1482" s="35"/>
      <c r="W1482" s="55"/>
      <c r="X1482" s="55"/>
      <c r="Y1482" s="55"/>
      <c r="Z1482" s="55"/>
    </row>
    <row r="1483" spans="1:26">
      <c r="A1483" s="47" t="s">
        <v>61</v>
      </c>
      <c r="B1483" s="48" t="s">
        <v>230</v>
      </c>
      <c r="C1483" s="49"/>
      <c r="D1483" s="50">
        <v>2022</v>
      </c>
      <c r="E1483" s="34">
        <v>574734814</v>
      </c>
      <c r="F1483" s="34">
        <v>1210687611</v>
      </c>
      <c r="G1483" s="34">
        <v>3121480705</v>
      </c>
      <c r="H1483" s="34">
        <v>0</v>
      </c>
      <c r="I1483" s="52">
        <f t="shared" si="77"/>
        <v>4906903130</v>
      </c>
      <c r="J1483" s="57">
        <v>-1</v>
      </c>
      <c r="K1483" s="53">
        <f t="shared" si="78"/>
        <v>4906903129</v>
      </c>
      <c r="L1483" s="57">
        <v>0</v>
      </c>
      <c r="O1483" s="35" t="str">
        <f>IF([1]totrevprm!O1486="","",[1]totrevprm!O1486)</f>
        <v/>
      </c>
      <c r="P1483" s="57">
        <v>54429841</v>
      </c>
      <c r="Q1483" s="57">
        <v>2856064</v>
      </c>
    </row>
    <row r="1484" spans="1:26">
      <c r="A1484" s="47" t="s">
        <v>61</v>
      </c>
      <c r="B1484" s="48" t="s">
        <v>230</v>
      </c>
      <c r="C1484" s="49"/>
      <c r="D1484" s="50">
        <v>2023</v>
      </c>
      <c r="E1484" s="34">
        <v>605222740</v>
      </c>
      <c r="F1484" s="34">
        <v>1719310841</v>
      </c>
      <c r="G1484" s="60">
        <v>3265774815</v>
      </c>
      <c r="H1484" s="34">
        <v>0</v>
      </c>
      <c r="I1484" s="52">
        <f t="shared" si="77"/>
        <v>5590308396</v>
      </c>
      <c r="J1484" s="57">
        <v>-31014</v>
      </c>
      <c r="K1484" s="53">
        <f t="shared" si="78"/>
        <v>5590277382</v>
      </c>
      <c r="L1484" s="34">
        <v>0</v>
      </c>
      <c r="O1484" s="35"/>
      <c r="P1484" s="57">
        <v>45263146</v>
      </c>
      <c r="Q1484" s="57">
        <v>1525788</v>
      </c>
    </row>
    <row r="1485" spans="1:26">
      <c r="A1485" s="47"/>
      <c r="B1485" s="49"/>
      <c r="C1485" s="49"/>
      <c r="E1485" s="51"/>
      <c r="F1485" s="51"/>
      <c r="G1485" s="51"/>
      <c r="H1485" s="51"/>
      <c r="I1485" s="52"/>
      <c r="K1485" s="59"/>
      <c r="L1485" s="34"/>
      <c r="O1485" s="35"/>
    </row>
    <row r="1486" spans="1:26">
      <c r="A1486" s="47" t="s">
        <v>62</v>
      </c>
      <c r="B1486" s="48" t="s">
        <v>231</v>
      </c>
      <c r="C1486" s="49" t="s">
        <v>124</v>
      </c>
      <c r="D1486" s="50">
        <v>1988</v>
      </c>
      <c r="E1486" s="51">
        <v>241592427</v>
      </c>
      <c r="F1486" s="51">
        <v>135208925</v>
      </c>
      <c r="G1486" s="51">
        <v>124908211</v>
      </c>
      <c r="H1486" s="51">
        <v>0</v>
      </c>
      <c r="I1486" s="52">
        <f t="shared" si="77"/>
        <v>501709563</v>
      </c>
      <c r="J1486" s="51">
        <v>-2005566</v>
      </c>
      <c r="K1486" s="53">
        <f>SUM(I1486:J1486)</f>
        <v>499703997</v>
      </c>
      <c r="L1486" s="34">
        <v>0</v>
      </c>
      <c r="O1486" s="35" t="str">
        <f>IF([1]totrevprm!O1487="","",[1]totrevprm!O1487)</f>
        <v/>
      </c>
    </row>
    <row r="1487" spans="1:26">
      <c r="A1487" s="47" t="s">
        <v>62</v>
      </c>
      <c r="B1487" s="48" t="s">
        <v>231</v>
      </c>
      <c r="C1487" s="49" t="s">
        <v>125</v>
      </c>
      <c r="D1487" s="50">
        <v>1989</v>
      </c>
      <c r="E1487" s="51">
        <v>235543411</v>
      </c>
      <c r="F1487" s="51">
        <v>177930743</v>
      </c>
      <c r="G1487" s="51">
        <v>101472217</v>
      </c>
      <c r="H1487" s="51">
        <v>0</v>
      </c>
      <c r="I1487" s="52">
        <f t="shared" si="77"/>
        <v>514946371</v>
      </c>
      <c r="J1487" s="51">
        <v>-2143946</v>
      </c>
      <c r="K1487" s="53">
        <f t="shared" ref="K1487:K1521" si="79">SUM(I1487:J1487)</f>
        <v>512802425</v>
      </c>
      <c r="L1487" s="34">
        <v>0</v>
      </c>
      <c r="O1487" s="35" t="str">
        <f>IF([1]totrevprm!O1488="","",[1]totrevprm!O1488)</f>
        <v/>
      </c>
    </row>
    <row r="1488" spans="1:26">
      <c r="A1488" s="47" t="s">
        <v>62</v>
      </c>
      <c r="B1488" s="48" t="s">
        <v>231</v>
      </c>
      <c r="C1488" s="49" t="s">
        <v>125</v>
      </c>
      <c r="D1488" s="50">
        <v>1990</v>
      </c>
      <c r="E1488" s="51">
        <v>252225269</v>
      </c>
      <c r="F1488" s="51">
        <v>313351542.19999999</v>
      </c>
      <c r="G1488" s="51">
        <v>117873033</v>
      </c>
      <c r="H1488" s="51">
        <v>0</v>
      </c>
      <c r="I1488" s="52">
        <f t="shared" si="77"/>
        <v>683449844.20000005</v>
      </c>
      <c r="J1488" s="51">
        <v>-3784597</v>
      </c>
      <c r="K1488" s="53">
        <f t="shared" si="79"/>
        <v>679665247.20000005</v>
      </c>
      <c r="L1488" s="34">
        <v>0</v>
      </c>
      <c r="O1488" s="35" t="str">
        <f>IF([1]totrevprm!O1489="","",[1]totrevprm!O1489)</f>
        <v/>
      </c>
    </row>
    <row r="1489" spans="1:26">
      <c r="A1489" s="47" t="s">
        <v>62</v>
      </c>
      <c r="B1489" s="48" t="s">
        <v>231</v>
      </c>
      <c r="C1489" s="49" t="s">
        <v>125</v>
      </c>
      <c r="D1489" s="50">
        <v>1991</v>
      </c>
      <c r="E1489" s="51">
        <v>242886184</v>
      </c>
      <c r="F1489" s="51">
        <v>317370437</v>
      </c>
      <c r="G1489" s="51">
        <v>130663108</v>
      </c>
      <c r="H1489" s="51">
        <v>0</v>
      </c>
      <c r="I1489" s="52">
        <f t="shared" si="77"/>
        <v>690919729</v>
      </c>
      <c r="J1489" s="51">
        <v>-2701</v>
      </c>
      <c r="K1489" s="53">
        <f t="shared" si="79"/>
        <v>690917028</v>
      </c>
      <c r="L1489" s="34">
        <v>0</v>
      </c>
      <c r="O1489" s="35" t="str">
        <f>IF([1]totrevprm!O1490="","",[1]totrevprm!O1490)</f>
        <v/>
      </c>
    </row>
    <row r="1490" spans="1:26">
      <c r="A1490" s="47" t="s">
        <v>62</v>
      </c>
      <c r="B1490" s="48" t="s">
        <v>231</v>
      </c>
      <c r="C1490" s="49" t="s">
        <v>125</v>
      </c>
      <c r="D1490" s="50">
        <v>1992</v>
      </c>
      <c r="E1490" s="51">
        <v>283767485</v>
      </c>
      <c r="F1490" s="51">
        <v>187380350.31999999</v>
      </c>
      <c r="G1490" s="51">
        <v>142290204</v>
      </c>
      <c r="H1490" s="51">
        <v>0</v>
      </c>
      <c r="I1490" s="52">
        <f t="shared" si="77"/>
        <v>613438039.31999993</v>
      </c>
      <c r="J1490" s="51">
        <v>-835276</v>
      </c>
      <c r="K1490" s="53">
        <f t="shared" si="79"/>
        <v>612602763.31999993</v>
      </c>
      <c r="L1490" s="34">
        <v>0</v>
      </c>
      <c r="O1490" s="35" t="str">
        <f>IF([1]totrevprm!O1491="","",[1]totrevprm!O1491)</f>
        <v/>
      </c>
    </row>
    <row r="1491" spans="1:26">
      <c r="A1491" s="47" t="s">
        <v>62</v>
      </c>
      <c r="B1491" s="48" t="s">
        <v>231</v>
      </c>
      <c r="C1491" s="49" t="s">
        <v>125</v>
      </c>
      <c r="D1491" s="50">
        <v>1993</v>
      </c>
      <c r="E1491" s="51">
        <v>275778174</v>
      </c>
      <c r="F1491" s="51">
        <v>179480221</v>
      </c>
      <c r="G1491" s="51">
        <v>163891426</v>
      </c>
      <c r="H1491" s="51">
        <v>0</v>
      </c>
      <c r="I1491" s="52">
        <f t="shared" si="77"/>
        <v>619149821</v>
      </c>
      <c r="J1491" s="51">
        <v>-24829</v>
      </c>
      <c r="K1491" s="53">
        <f t="shared" si="79"/>
        <v>619124992</v>
      </c>
      <c r="L1491" s="34">
        <v>0</v>
      </c>
      <c r="O1491" s="35" t="str">
        <f>IF([1]totrevprm!O1492="","",[1]totrevprm!O1492)</f>
        <v/>
      </c>
    </row>
    <row r="1492" spans="1:26">
      <c r="A1492" s="47" t="s">
        <v>62</v>
      </c>
      <c r="B1492" s="48" t="s">
        <v>231</v>
      </c>
      <c r="C1492" s="49" t="s">
        <v>125</v>
      </c>
      <c r="D1492" s="50">
        <v>1994</v>
      </c>
      <c r="E1492" s="51">
        <v>286520020</v>
      </c>
      <c r="F1492" s="51">
        <v>269677400</v>
      </c>
      <c r="G1492" s="51">
        <v>185799271</v>
      </c>
      <c r="H1492" s="51">
        <v>0</v>
      </c>
      <c r="I1492" s="52">
        <f t="shared" si="77"/>
        <v>741996691</v>
      </c>
      <c r="J1492" s="51">
        <v>-3</v>
      </c>
      <c r="K1492" s="53">
        <f t="shared" si="79"/>
        <v>741996688</v>
      </c>
      <c r="L1492" s="34">
        <v>0</v>
      </c>
      <c r="O1492" s="35" t="str">
        <f>IF([1]totrevprm!O1493="","",[1]totrevprm!O1493)</f>
        <v/>
      </c>
    </row>
    <row r="1493" spans="1:26">
      <c r="A1493" s="47" t="s">
        <v>62</v>
      </c>
      <c r="B1493" s="48" t="s">
        <v>231</v>
      </c>
      <c r="C1493" s="49" t="s">
        <v>125</v>
      </c>
      <c r="D1493" s="50">
        <v>1995</v>
      </c>
      <c r="E1493" s="51">
        <v>344571784</v>
      </c>
      <c r="F1493" s="51">
        <v>296639953</v>
      </c>
      <c r="G1493" s="51">
        <v>169288773</v>
      </c>
      <c r="H1493" s="51">
        <v>0</v>
      </c>
      <c r="I1493" s="52">
        <f t="shared" si="77"/>
        <v>810500510</v>
      </c>
      <c r="J1493" s="51">
        <v>-92</v>
      </c>
      <c r="K1493" s="53">
        <f t="shared" si="79"/>
        <v>810500418</v>
      </c>
      <c r="L1493" s="34">
        <v>0</v>
      </c>
      <c r="O1493" s="35" t="str">
        <f>IF([1]totrevprm!O1494="","",[1]totrevprm!O1494)</f>
        <v/>
      </c>
    </row>
    <row r="1494" spans="1:26">
      <c r="A1494" s="47" t="s">
        <v>62</v>
      </c>
      <c r="B1494" s="48" t="s">
        <v>231</v>
      </c>
      <c r="C1494" s="49" t="s">
        <v>232</v>
      </c>
      <c r="D1494" s="50">
        <v>1996</v>
      </c>
      <c r="E1494" s="51">
        <v>340977377</v>
      </c>
      <c r="F1494" s="51">
        <v>275125829</v>
      </c>
      <c r="G1494" s="51">
        <v>185044330</v>
      </c>
      <c r="H1494" s="51">
        <v>56476573</v>
      </c>
      <c r="I1494" s="52">
        <f t="shared" si="77"/>
        <v>857624109</v>
      </c>
      <c r="J1494" s="51">
        <v>0</v>
      </c>
      <c r="K1494" s="53">
        <f t="shared" si="79"/>
        <v>857624109</v>
      </c>
      <c r="L1494" s="34">
        <v>0</v>
      </c>
      <c r="O1494" s="35" t="str">
        <f>IF([1]totrevprm!O1495="","",[1]totrevprm!O1495)</f>
        <v/>
      </c>
    </row>
    <row r="1495" spans="1:26">
      <c r="A1495" s="47" t="s">
        <v>62</v>
      </c>
      <c r="B1495" s="48" t="s">
        <v>231</v>
      </c>
      <c r="C1495" s="49" t="s">
        <v>125</v>
      </c>
      <c r="D1495" s="50">
        <v>1997</v>
      </c>
      <c r="E1495" s="51">
        <v>492526568</v>
      </c>
      <c r="F1495" s="51">
        <v>343303826</v>
      </c>
      <c r="G1495" s="51">
        <v>185583861</v>
      </c>
      <c r="H1495" s="51">
        <v>80439353</v>
      </c>
      <c r="I1495" s="52">
        <f t="shared" si="77"/>
        <v>1101853608</v>
      </c>
      <c r="J1495" s="51">
        <v>0</v>
      </c>
      <c r="K1495" s="53">
        <f t="shared" si="79"/>
        <v>1101853608</v>
      </c>
      <c r="L1495" s="34">
        <v>0</v>
      </c>
      <c r="O1495" s="35" t="str">
        <f>IF([1]totrevprm!O1496="","",[1]totrevprm!O1496)</f>
        <v/>
      </c>
    </row>
    <row r="1496" spans="1:26">
      <c r="A1496" s="47" t="s">
        <v>62</v>
      </c>
      <c r="B1496" s="48" t="s">
        <v>231</v>
      </c>
      <c r="C1496" s="49" t="s">
        <v>125</v>
      </c>
      <c r="D1496" s="50">
        <v>1998</v>
      </c>
      <c r="E1496" s="51">
        <v>389341189</v>
      </c>
      <c r="F1496" s="51">
        <v>368445580</v>
      </c>
      <c r="G1496" s="51">
        <v>231565704</v>
      </c>
      <c r="H1496" s="51">
        <v>43056159</v>
      </c>
      <c r="I1496" s="52">
        <f t="shared" si="77"/>
        <v>1032408632</v>
      </c>
      <c r="J1496" s="51">
        <v>0</v>
      </c>
      <c r="K1496" s="53">
        <f t="shared" si="79"/>
        <v>1032408632</v>
      </c>
      <c r="L1496" s="34">
        <v>0</v>
      </c>
      <c r="O1496" s="35" t="str">
        <f>IF([1]totrevprm!O1497="","",[1]totrevprm!O1497)</f>
        <v/>
      </c>
    </row>
    <row r="1497" spans="1:26">
      <c r="A1497" s="47" t="s">
        <v>62</v>
      </c>
      <c r="B1497" s="48" t="s">
        <v>231</v>
      </c>
      <c r="C1497" s="49" t="s">
        <v>125</v>
      </c>
      <c r="D1497" s="50">
        <v>1999</v>
      </c>
      <c r="E1497" s="51">
        <v>440446802</v>
      </c>
      <c r="F1497" s="51">
        <v>494412734</v>
      </c>
      <c r="G1497" s="51">
        <v>196223939</v>
      </c>
      <c r="H1497" s="51">
        <v>37959052</v>
      </c>
      <c r="I1497" s="52">
        <f t="shared" si="77"/>
        <v>1169042527</v>
      </c>
      <c r="J1497" s="51">
        <v>0</v>
      </c>
      <c r="K1497" s="53">
        <f t="shared" si="79"/>
        <v>1169042527</v>
      </c>
      <c r="L1497" s="34">
        <v>0</v>
      </c>
      <c r="O1497" s="35" t="str">
        <f>IF([1]totrevprm!O1498="","",[1]totrevprm!O1498)</f>
        <v/>
      </c>
    </row>
    <row r="1498" spans="1:26">
      <c r="A1498" s="47" t="s">
        <v>62</v>
      </c>
      <c r="B1498" s="48" t="s">
        <v>231</v>
      </c>
      <c r="C1498" s="49" t="s">
        <v>125</v>
      </c>
      <c r="D1498" s="50">
        <v>2000</v>
      </c>
      <c r="E1498" s="51">
        <v>375792365</v>
      </c>
      <c r="F1498" s="51">
        <v>548477925</v>
      </c>
      <c r="G1498" s="51">
        <v>189191140</v>
      </c>
      <c r="H1498" s="51">
        <v>60020952</v>
      </c>
      <c r="I1498" s="52">
        <f t="shared" si="77"/>
        <v>1173482382</v>
      </c>
      <c r="J1498" s="51">
        <v>0</v>
      </c>
      <c r="K1498" s="53">
        <f t="shared" si="79"/>
        <v>1173482382</v>
      </c>
      <c r="L1498" s="34">
        <v>0</v>
      </c>
      <c r="O1498" s="35" t="str">
        <f>IF([1]totrevprm!O1499="","",[1]totrevprm!O1499)</f>
        <v/>
      </c>
      <c r="V1498" s="35" t="s">
        <v>231</v>
      </c>
      <c r="W1498" s="55">
        <v>55927</v>
      </c>
      <c r="X1498" s="55">
        <v>2699604</v>
      </c>
      <c r="Y1498" s="55">
        <v>2922990</v>
      </c>
      <c r="Z1498" s="55">
        <v>0</v>
      </c>
    </row>
    <row r="1499" spans="1:26">
      <c r="A1499" s="47" t="s">
        <v>62</v>
      </c>
      <c r="B1499" s="48" t="s">
        <v>231</v>
      </c>
      <c r="C1499" s="49" t="s">
        <v>125</v>
      </c>
      <c r="D1499" s="50">
        <v>2001</v>
      </c>
      <c r="E1499" s="51">
        <v>325026405</v>
      </c>
      <c r="F1499" s="51">
        <v>541430666</v>
      </c>
      <c r="G1499" s="51">
        <v>160270108</v>
      </c>
      <c r="H1499" s="51">
        <v>92433565</v>
      </c>
      <c r="I1499" s="52">
        <f t="shared" si="77"/>
        <v>1119160744</v>
      </c>
      <c r="J1499" s="51">
        <v>0</v>
      </c>
      <c r="K1499" s="53">
        <f t="shared" si="79"/>
        <v>1119160744</v>
      </c>
      <c r="L1499" s="34">
        <v>0</v>
      </c>
      <c r="O1499" s="35" t="str">
        <f>IF([1]totrevprm!O1500="","",[1]totrevprm!O1500)</f>
        <v/>
      </c>
      <c r="V1499" s="35"/>
      <c r="W1499" s="55"/>
      <c r="X1499" s="55"/>
      <c r="Y1499" s="55"/>
      <c r="Z1499" s="55"/>
    </row>
    <row r="1500" spans="1:26">
      <c r="A1500" s="47" t="s">
        <v>62</v>
      </c>
      <c r="B1500" s="48" t="s">
        <v>231</v>
      </c>
      <c r="C1500" s="49" t="s">
        <v>125</v>
      </c>
      <c r="D1500" s="50">
        <v>2002</v>
      </c>
      <c r="E1500" s="51">
        <v>330861666</v>
      </c>
      <c r="F1500" s="51">
        <v>676899528</v>
      </c>
      <c r="G1500" s="51">
        <v>268634287</v>
      </c>
      <c r="H1500" s="51">
        <v>71646735</v>
      </c>
      <c r="I1500" s="52">
        <f t="shared" si="77"/>
        <v>1348042216</v>
      </c>
      <c r="J1500" s="51">
        <v>0</v>
      </c>
      <c r="K1500" s="53">
        <f t="shared" si="79"/>
        <v>1348042216</v>
      </c>
      <c r="L1500" s="34">
        <v>0</v>
      </c>
      <c r="O1500" s="35" t="str">
        <f>IF([1]totrevprm!O1501="","",[1]totrevprm!O1501)</f>
        <v/>
      </c>
      <c r="V1500" s="35"/>
      <c r="W1500" s="55"/>
      <c r="X1500" s="55"/>
      <c r="Y1500" s="55"/>
      <c r="Z1500" s="55"/>
    </row>
    <row r="1501" spans="1:26">
      <c r="A1501" s="47" t="s">
        <v>62</v>
      </c>
      <c r="B1501" s="48" t="s">
        <v>231</v>
      </c>
      <c r="C1501" s="49" t="s">
        <v>125</v>
      </c>
      <c r="D1501" s="50">
        <v>2003</v>
      </c>
      <c r="E1501" s="56">
        <v>339041953</v>
      </c>
      <c r="F1501" s="56">
        <v>599008931</v>
      </c>
      <c r="G1501" s="56">
        <v>315220851</v>
      </c>
      <c r="H1501" s="56">
        <v>71432255</v>
      </c>
      <c r="I1501" s="52">
        <f t="shared" si="77"/>
        <v>1324703990</v>
      </c>
      <c r="J1501" s="51">
        <v>0</v>
      </c>
      <c r="K1501" s="53">
        <f t="shared" si="79"/>
        <v>1324703990</v>
      </c>
      <c r="L1501" s="34">
        <v>0</v>
      </c>
      <c r="O1501" s="35" t="str">
        <f>IF([1]totrevprm!O1502="","",[1]totrevprm!O1502)</f>
        <v/>
      </c>
      <c r="V1501" s="35"/>
      <c r="W1501" s="55"/>
      <c r="X1501" s="55"/>
      <c r="Y1501" s="55"/>
      <c r="Z1501" s="55"/>
    </row>
    <row r="1502" spans="1:26">
      <c r="A1502" s="47" t="s">
        <v>62</v>
      </c>
      <c r="B1502" s="48" t="s">
        <v>231</v>
      </c>
      <c r="C1502" s="49" t="s">
        <v>125</v>
      </c>
      <c r="D1502" s="50">
        <v>2004</v>
      </c>
      <c r="E1502" s="56">
        <v>351494156</v>
      </c>
      <c r="F1502" s="56">
        <v>554865549</v>
      </c>
      <c r="G1502" s="56">
        <v>303817484</v>
      </c>
      <c r="H1502" s="56">
        <v>73967893</v>
      </c>
      <c r="I1502" s="52">
        <f t="shared" si="77"/>
        <v>1284145082</v>
      </c>
      <c r="J1502" s="51">
        <v>0</v>
      </c>
      <c r="K1502" s="53">
        <f t="shared" si="79"/>
        <v>1284145082</v>
      </c>
      <c r="L1502" s="34">
        <v>0</v>
      </c>
      <c r="O1502" s="35" t="str">
        <f>IF([1]totrevprm!O1503="","",[1]totrevprm!O1503)</f>
        <v/>
      </c>
      <c r="V1502" s="35"/>
      <c r="W1502" s="55"/>
      <c r="X1502" s="55"/>
      <c r="Y1502" s="55"/>
      <c r="Z1502" s="55"/>
    </row>
    <row r="1503" spans="1:26">
      <c r="A1503" s="47" t="s">
        <v>62</v>
      </c>
      <c r="B1503" s="48" t="s">
        <v>231</v>
      </c>
      <c r="C1503" s="49"/>
      <c r="D1503" s="50">
        <v>2005</v>
      </c>
      <c r="E1503" s="56">
        <v>374318361</v>
      </c>
      <c r="F1503" s="56">
        <v>465827371</v>
      </c>
      <c r="G1503" s="56">
        <v>323101834</v>
      </c>
      <c r="H1503" s="56">
        <v>32064795</v>
      </c>
      <c r="I1503" s="52">
        <f t="shared" ref="I1503:I1566" si="80">SUM(E1503:H1503)</f>
        <v>1195312361</v>
      </c>
      <c r="J1503" s="51">
        <v>0</v>
      </c>
      <c r="K1503" s="53">
        <f t="shared" si="79"/>
        <v>1195312361</v>
      </c>
      <c r="L1503" s="34">
        <v>7914750</v>
      </c>
      <c r="M1503" s="61" t="s">
        <v>129</v>
      </c>
      <c r="N1503" t="s">
        <v>101</v>
      </c>
      <c r="O1503" s="35" t="str">
        <f>IF([1]totrevprm!O1504="","",[1]totrevprm!O1504)</f>
        <v/>
      </c>
      <c r="T1503" s="62"/>
      <c r="V1503" s="35"/>
      <c r="W1503" s="55"/>
      <c r="X1503" s="55"/>
      <c r="Y1503" s="55"/>
      <c r="Z1503" s="55"/>
    </row>
    <row r="1504" spans="1:26">
      <c r="A1504" s="47" t="s">
        <v>62</v>
      </c>
      <c r="B1504" s="48" t="s">
        <v>231</v>
      </c>
      <c r="C1504" s="49"/>
      <c r="D1504" s="50">
        <v>2006</v>
      </c>
      <c r="E1504" s="34">
        <v>405840552</v>
      </c>
      <c r="F1504" s="34">
        <v>549769877</v>
      </c>
      <c r="G1504" s="34">
        <v>384717537</v>
      </c>
      <c r="H1504" s="34">
        <v>28792157</v>
      </c>
      <c r="I1504" s="52">
        <f t="shared" si="80"/>
        <v>1369120123</v>
      </c>
      <c r="J1504" s="51">
        <v>0</v>
      </c>
      <c r="K1504" s="53">
        <f t="shared" si="79"/>
        <v>1369120123</v>
      </c>
      <c r="L1504" s="34">
        <v>11681112</v>
      </c>
      <c r="M1504" s="61" t="s">
        <v>129</v>
      </c>
      <c r="N1504" t="s">
        <v>101</v>
      </c>
      <c r="O1504" s="35" t="str">
        <f>IF([1]totrevprm!O1505="","",[1]totrevprm!O1505)</f>
        <v/>
      </c>
      <c r="T1504" s="62"/>
      <c r="V1504" s="35"/>
      <c r="W1504" s="55"/>
      <c r="X1504" s="55"/>
      <c r="Y1504" s="55"/>
      <c r="Z1504" s="55"/>
    </row>
    <row r="1505" spans="1:26">
      <c r="A1505" s="47" t="s">
        <v>62</v>
      </c>
      <c r="B1505" s="48" t="s">
        <v>231</v>
      </c>
      <c r="C1505" s="49"/>
      <c r="D1505" s="50">
        <v>2007</v>
      </c>
      <c r="E1505" s="34">
        <v>436367504</v>
      </c>
      <c r="F1505" s="34">
        <v>521784309</v>
      </c>
      <c r="G1505" s="34">
        <v>400591598</v>
      </c>
      <c r="H1505" s="34">
        <v>31790221</v>
      </c>
      <c r="I1505" s="52">
        <f t="shared" si="80"/>
        <v>1390533632</v>
      </c>
      <c r="J1505" s="51">
        <v>0</v>
      </c>
      <c r="K1505" s="53">
        <f t="shared" si="79"/>
        <v>1390533632</v>
      </c>
      <c r="L1505" s="34">
        <v>11698542</v>
      </c>
      <c r="M1505" s="61" t="s">
        <v>129</v>
      </c>
      <c r="N1505" t="s">
        <v>101</v>
      </c>
      <c r="O1505" s="35" t="str">
        <f>IF([1]totrevprm!O1506="","",[1]totrevprm!O1506)</f>
        <v/>
      </c>
      <c r="T1505" s="62"/>
      <c r="V1505" s="35"/>
      <c r="W1505" s="55"/>
      <c r="X1505" s="55"/>
      <c r="Y1505" s="55"/>
      <c r="Z1505" s="55"/>
    </row>
    <row r="1506" spans="1:26">
      <c r="A1506" s="47" t="s">
        <v>62</v>
      </c>
      <c r="B1506" s="48" t="s">
        <v>231</v>
      </c>
      <c r="C1506" s="49"/>
      <c r="D1506" s="50">
        <v>2008</v>
      </c>
      <c r="E1506" s="34">
        <v>407288780</v>
      </c>
      <c r="F1506" s="34">
        <v>705642159</v>
      </c>
      <c r="G1506" s="34">
        <v>426169720</v>
      </c>
      <c r="H1506" s="34">
        <v>28422673</v>
      </c>
      <c r="I1506" s="52">
        <f t="shared" si="80"/>
        <v>1567523332</v>
      </c>
      <c r="J1506" s="51">
        <v>0</v>
      </c>
      <c r="K1506" s="53">
        <f t="shared" si="79"/>
        <v>1567523332</v>
      </c>
      <c r="L1506" s="34">
        <v>7286255</v>
      </c>
      <c r="M1506" s="61" t="s">
        <v>129</v>
      </c>
      <c r="N1506" t="s">
        <v>101</v>
      </c>
      <c r="O1506" s="35" t="str">
        <f>IF([1]totrevprm!O1507="","",[1]totrevprm!O1507)</f>
        <v/>
      </c>
      <c r="T1506" s="62"/>
      <c r="V1506" s="35"/>
      <c r="W1506" s="55"/>
      <c r="X1506" s="55"/>
      <c r="Y1506" s="55"/>
      <c r="Z1506" s="55"/>
    </row>
    <row r="1507" spans="1:26">
      <c r="A1507" s="47" t="s">
        <v>62</v>
      </c>
      <c r="B1507" s="48" t="s">
        <v>231</v>
      </c>
      <c r="C1507" s="49"/>
      <c r="D1507" s="50">
        <v>2009</v>
      </c>
      <c r="E1507" s="34">
        <v>433119016</v>
      </c>
      <c r="F1507" s="34">
        <v>702077515</v>
      </c>
      <c r="G1507" s="34">
        <v>536808363</v>
      </c>
      <c r="H1507" s="34">
        <v>35791653</v>
      </c>
      <c r="I1507" s="52">
        <f t="shared" si="80"/>
        <v>1707796547</v>
      </c>
      <c r="J1507" s="51">
        <v>0</v>
      </c>
      <c r="K1507" s="53">
        <f t="shared" si="79"/>
        <v>1707796547</v>
      </c>
      <c r="L1507" s="34">
        <v>20125303</v>
      </c>
      <c r="M1507" s="61" t="s">
        <v>129</v>
      </c>
      <c r="N1507" t="s">
        <v>101</v>
      </c>
      <c r="O1507" s="35" t="str">
        <f>IF([1]totrevprm!O1508="","",[1]totrevprm!O1508)</f>
        <v/>
      </c>
      <c r="T1507" s="62"/>
      <c r="V1507" s="35"/>
      <c r="W1507" s="55"/>
      <c r="X1507" s="55"/>
      <c r="Y1507" s="55"/>
      <c r="Z1507" s="55"/>
    </row>
    <row r="1508" spans="1:26">
      <c r="A1508" s="47" t="s">
        <v>62</v>
      </c>
      <c r="B1508" s="48" t="s">
        <v>231</v>
      </c>
      <c r="C1508" s="49"/>
      <c r="D1508" s="50">
        <v>2010</v>
      </c>
      <c r="E1508" s="34">
        <v>430428203</v>
      </c>
      <c r="F1508" s="34">
        <v>577435543</v>
      </c>
      <c r="G1508" s="34">
        <v>735410351</v>
      </c>
      <c r="H1508" s="34">
        <v>21384229</v>
      </c>
      <c r="I1508" s="52">
        <f t="shared" si="80"/>
        <v>1764658326</v>
      </c>
      <c r="J1508" s="51">
        <v>0</v>
      </c>
      <c r="K1508" s="53">
        <f t="shared" si="79"/>
        <v>1764658326</v>
      </c>
      <c r="L1508" s="34">
        <v>18530800</v>
      </c>
      <c r="M1508" s="61" t="s">
        <v>129</v>
      </c>
      <c r="N1508" t="s">
        <v>101</v>
      </c>
      <c r="O1508" s="35" t="str">
        <f>IF([1]totrevprm!O1509="","",[1]totrevprm!O1509)</f>
        <v/>
      </c>
      <c r="T1508" s="62"/>
      <c r="V1508" s="35"/>
      <c r="W1508" s="55"/>
      <c r="X1508" s="55"/>
      <c r="Y1508" s="55"/>
      <c r="Z1508" s="55"/>
    </row>
    <row r="1509" spans="1:26">
      <c r="A1509" s="47" t="s">
        <v>62</v>
      </c>
      <c r="B1509" s="48" t="s">
        <v>231</v>
      </c>
      <c r="C1509" s="49"/>
      <c r="D1509" s="50">
        <v>2011</v>
      </c>
      <c r="E1509" s="34">
        <v>419223815</v>
      </c>
      <c r="F1509" s="34">
        <v>578078547</v>
      </c>
      <c r="G1509" s="34">
        <v>756679630.63</v>
      </c>
      <c r="H1509" s="34">
        <v>32971875</v>
      </c>
      <c r="I1509" s="52">
        <f t="shared" si="80"/>
        <v>1786953867.6300001</v>
      </c>
      <c r="J1509" s="51">
        <v>0</v>
      </c>
      <c r="K1509" s="53">
        <f t="shared" si="79"/>
        <v>1786953867.6300001</v>
      </c>
      <c r="L1509" s="34">
        <v>20683787</v>
      </c>
      <c r="M1509" s="61" t="s">
        <v>129</v>
      </c>
      <c r="N1509" t="s">
        <v>101</v>
      </c>
      <c r="O1509" s="35" t="str">
        <f>IF([1]totrevprm!O1510="","",[1]totrevprm!O1510)</f>
        <v/>
      </c>
      <c r="T1509" s="62"/>
      <c r="V1509" s="35"/>
      <c r="W1509" s="55"/>
      <c r="X1509" s="55"/>
      <c r="Y1509" s="55"/>
      <c r="Z1509" s="55"/>
    </row>
    <row r="1510" spans="1:26">
      <c r="A1510" s="47" t="s">
        <v>62</v>
      </c>
      <c r="B1510" s="48" t="s">
        <v>231</v>
      </c>
      <c r="C1510" s="49"/>
      <c r="D1510" s="50">
        <v>2012</v>
      </c>
      <c r="E1510" s="34">
        <v>446937972</v>
      </c>
      <c r="F1510" s="34">
        <v>693026956</v>
      </c>
      <c r="G1510" s="34">
        <v>493693477</v>
      </c>
      <c r="H1510" s="34">
        <v>41890019</v>
      </c>
      <c r="I1510" s="52">
        <f t="shared" si="80"/>
        <v>1675548424</v>
      </c>
      <c r="J1510" s="51">
        <v>0</v>
      </c>
      <c r="K1510" s="53">
        <f t="shared" si="79"/>
        <v>1675548424</v>
      </c>
      <c r="L1510" s="34">
        <v>18044599</v>
      </c>
      <c r="M1510" s="61" t="s">
        <v>129</v>
      </c>
      <c r="N1510" t="s">
        <v>101</v>
      </c>
      <c r="O1510" s="35" t="str">
        <f>IF([1]totrevprm!O1511="","",[1]totrevprm!O1511)</f>
        <v/>
      </c>
      <c r="T1510" s="62"/>
      <c r="V1510" s="35"/>
      <c r="W1510" s="55"/>
      <c r="X1510" s="55"/>
      <c r="Y1510" s="55"/>
      <c r="Z1510" s="55"/>
    </row>
    <row r="1511" spans="1:26">
      <c r="A1511" s="47" t="s">
        <v>62</v>
      </c>
      <c r="B1511" s="48" t="s">
        <v>231</v>
      </c>
      <c r="C1511" s="49"/>
      <c r="D1511" s="50">
        <v>2013</v>
      </c>
      <c r="E1511" s="34">
        <v>457429927</v>
      </c>
      <c r="F1511" s="34">
        <v>652428767</v>
      </c>
      <c r="G1511" s="34">
        <v>485147153</v>
      </c>
      <c r="H1511" s="34">
        <v>58180844</v>
      </c>
      <c r="I1511" s="52">
        <f t="shared" si="80"/>
        <v>1653186691</v>
      </c>
      <c r="J1511" s="51">
        <v>0</v>
      </c>
      <c r="K1511" s="53">
        <f t="shared" si="79"/>
        <v>1653186691</v>
      </c>
      <c r="L1511" s="34">
        <v>22084561</v>
      </c>
      <c r="M1511" s="61" t="s">
        <v>129</v>
      </c>
      <c r="N1511" t="s">
        <v>101</v>
      </c>
      <c r="O1511" s="35" t="str">
        <f>IF([1]totrevprm!O1512="","",[1]totrevprm!O1512)</f>
        <v/>
      </c>
      <c r="T1511" s="62"/>
      <c r="V1511" s="35"/>
      <c r="W1511" s="55"/>
      <c r="X1511" s="55"/>
      <c r="Y1511" s="55"/>
      <c r="Z1511" s="55"/>
    </row>
    <row r="1512" spans="1:26">
      <c r="A1512" s="47" t="s">
        <v>62</v>
      </c>
      <c r="B1512" s="48" t="s">
        <v>231</v>
      </c>
      <c r="C1512" s="49"/>
      <c r="D1512" s="50">
        <v>2014</v>
      </c>
      <c r="E1512" s="34">
        <v>423888174</v>
      </c>
      <c r="F1512" s="34">
        <v>797420107</v>
      </c>
      <c r="G1512" s="34">
        <v>480586199.19999999</v>
      </c>
      <c r="H1512" s="34">
        <v>26284578</v>
      </c>
      <c r="I1512" s="52">
        <f t="shared" si="80"/>
        <v>1728179058.2</v>
      </c>
      <c r="J1512" s="51">
        <v>0</v>
      </c>
      <c r="K1512" s="53">
        <f t="shared" si="79"/>
        <v>1728179058.2</v>
      </c>
      <c r="L1512" s="34">
        <v>38161445</v>
      </c>
      <c r="M1512" s="61" t="s">
        <v>129</v>
      </c>
      <c r="N1512" t="s">
        <v>101</v>
      </c>
      <c r="O1512" s="35" t="str">
        <f>IF([1]totrevprm!O1513="","",[1]totrevprm!O1513)</f>
        <v/>
      </c>
      <c r="T1512" s="62"/>
      <c r="V1512" s="35"/>
      <c r="W1512" s="55"/>
      <c r="X1512" s="55"/>
      <c r="Y1512" s="55"/>
      <c r="Z1512" s="55"/>
    </row>
    <row r="1513" spans="1:26">
      <c r="A1513" s="47" t="s">
        <v>62</v>
      </c>
      <c r="B1513" s="48" t="s">
        <v>231</v>
      </c>
      <c r="C1513" s="49"/>
      <c r="D1513" s="50">
        <v>2015</v>
      </c>
      <c r="E1513" s="34">
        <v>496292870</v>
      </c>
      <c r="F1513" s="34">
        <v>978498856</v>
      </c>
      <c r="G1513" s="34">
        <v>451449722</v>
      </c>
      <c r="H1513" s="34">
        <v>21603450</v>
      </c>
      <c r="I1513" s="52">
        <f t="shared" si="80"/>
        <v>1947844898</v>
      </c>
      <c r="J1513" s="51">
        <v>0</v>
      </c>
      <c r="K1513" s="53">
        <f t="shared" si="79"/>
        <v>1947844898</v>
      </c>
      <c r="L1513" s="34">
        <v>25891194</v>
      </c>
      <c r="M1513" s="61" t="s">
        <v>129</v>
      </c>
      <c r="N1513" t="s">
        <v>101</v>
      </c>
      <c r="O1513" s="35" t="str">
        <f>IF([1]totrevprm!O1514="","",[1]totrevprm!O1514)</f>
        <v/>
      </c>
      <c r="P1513" s="32">
        <v>69230003.353896484</v>
      </c>
      <c r="Q1513" s="32">
        <v>38367954.490000002</v>
      </c>
      <c r="T1513" s="62"/>
      <c r="V1513" s="35"/>
      <c r="W1513" s="55"/>
      <c r="X1513" s="55"/>
      <c r="Y1513" s="55"/>
      <c r="Z1513" s="55"/>
    </row>
    <row r="1514" spans="1:26">
      <c r="A1514" s="47" t="s">
        <v>62</v>
      </c>
      <c r="B1514" s="48" t="s">
        <v>231</v>
      </c>
      <c r="C1514" s="49"/>
      <c r="D1514" s="50">
        <v>2016</v>
      </c>
      <c r="E1514" s="34">
        <v>444278936</v>
      </c>
      <c r="F1514" s="34">
        <v>898831389</v>
      </c>
      <c r="G1514" s="34">
        <v>428793137</v>
      </c>
      <c r="H1514" s="34">
        <v>28760850</v>
      </c>
      <c r="I1514" s="52">
        <f t="shared" si="80"/>
        <v>1800664312</v>
      </c>
      <c r="J1514" s="51">
        <v>0</v>
      </c>
      <c r="K1514" s="53">
        <f t="shared" si="79"/>
        <v>1800664312</v>
      </c>
      <c r="L1514" s="34">
        <v>11462545</v>
      </c>
      <c r="M1514" s="61" t="s">
        <v>129</v>
      </c>
      <c r="N1514" t="s">
        <v>101</v>
      </c>
      <c r="O1514" s="35" t="str">
        <f>IF([1]totrevprm!O1515="","",[1]totrevprm!O1515)</f>
        <v/>
      </c>
      <c r="P1514" s="32">
        <v>73019535.344735622</v>
      </c>
      <c r="Q1514" s="32">
        <v>37292867.289999999</v>
      </c>
      <c r="T1514" s="62"/>
      <c r="V1514" s="35"/>
      <c r="W1514" s="55"/>
      <c r="X1514" s="55"/>
      <c r="Y1514" s="55"/>
      <c r="Z1514" s="55"/>
    </row>
    <row r="1515" spans="1:26">
      <c r="A1515" s="47" t="s">
        <v>62</v>
      </c>
      <c r="B1515" s="48" t="s">
        <v>231</v>
      </c>
      <c r="C1515" s="49"/>
      <c r="D1515" s="50">
        <v>2017</v>
      </c>
      <c r="E1515" s="34">
        <v>445697426</v>
      </c>
      <c r="F1515" s="34">
        <v>960181540</v>
      </c>
      <c r="G1515" s="34">
        <v>433218596.34000003</v>
      </c>
      <c r="H1515" s="34">
        <v>16944078</v>
      </c>
      <c r="I1515" s="52">
        <f t="shared" si="80"/>
        <v>1856041640.3400002</v>
      </c>
      <c r="J1515" s="51">
        <v>0</v>
      </c>
      <c r="K1515" s="53">
        <f t="shared" si="79"/>
        <v>1856041640.3400002</v>
      </c>
      <c r="L1515" s="57">
        <v>13327143</v>
      </c>
      <c r="M1515" s="61" t="s">
        <v>129</v>
      </c>
      <c r="N1515" t="s">
        <v>101</v>
      </c>
      <c r="O1515" s="35" t="str">
        <f>IF([1]totrevprm!O1516="","",[1]totrevprm!O1516)</f>
        <v/>
      </c>
      <c r="P1515" s="32">
        <v>73956061.401451603</v>
      </c>
      <c r="Q1515" s="32">
        <v>37738568.349999994</v>
      </c>
      <c r="T1515" s="62"/>
      <c r="V1515" s="35"/>
      <c r="W1515" s="55"/>
      <c r="X1515" s="55"/>
      <c r="Y1515" s="55"/>
      <c r="Z1515" s="55"/>
    </row>
    <row r="1516" spans="1:26">
      <c r="A1516" s="47" t="s">
        <v>62</v>
      </c>
      <c r="B1516" s="48" t="s">
        <v>231</v>
      </c>
      <c r="C1516" s="49"/>
      <c r="D1516" s="50">
        <v>2018</v>
      </c>
      <c r="E1516" s="34">
        <v>457707896</v>
      </c>
      <c r="F1516" s="34">
        <v>1027749297</v>
      </c>
      <c r="G1516" s="34">
        <v>490198301</v>
      </c>
      <c r="H1516" s="34">
        <v>23010702</v>
      </c>
      <c r="I1516" s="52">
        <f t="shared" si="80"/>
        <v>1998666196</v>
      </c>
      <c r="J1516" s="51">
        <v>0</v>
      </c>
      <c r="K1516" s="53">
        <f t="shared" si="79"/>
        <v>1998666196</v>
      </c>
      <c r="L1516" s="57">
        <v>15679408</v>
      </c>
      <c r="M1516" s="61" t="s">
        <v>129</v>
      </c>
      <c r="N1516" t="s">
        <v>101</v>
      </c>
      <c r="O1516" s="35" t="str">
        <f>IF([1]totrevprm!O1517="","",[1]totrevprm!O1517)</f>
        <v/>
      </c>
      <c r="P1516" s="32">
        <v>75992159.280264676</v>
      </c>
      <c r="Q1516" s="32">
        <v>36806704</v>
      </c>
      <c r="T1516" s="62"/>
      <c r="V1516" s="35"/>
      <c r="W1516" s="55"/>
      <c r="X1516" s="55"/>
      <c r="Y1516" s="55"/>
      <c r="Z1516" s="55"/>
    </row>
    <row r="1517" spans="1:26">
      <c r="A1517" s="47" t="s">
        <v>62</v>
      </c>
      <c r="B1517" s="48" t="s">
        <v>231</v>
      </c>
      <c r="C1517" s="49"/>
      <c r="D1517" s="50">
        <v>2019</v>
      </c>
      <c r="E1517" s="34">
        <v>463279570</v>
      </c>
      <c r="F1517" s="34">
        <v>1405340983</v>
      </c>
      <c r="G1517" s="34">
        <v>471894414.37</v>
      </c>
      <c r="H1517" s="34">
        <v>12482452</v>
      </c>
      <c r="I1517" s="52">
        <f t="shared" si="80"/>
        <v>2352997419.3699999</v>
      </c>
      <c r="J1517" s="51">
        <v>0</v>
      </c>
      <c r="K1517" s="53">
        <f t="shared" si="79"/>
        <v>2352997419.3699999</v>
      </c>
      <c r="L1517" s="57">
        <v>11512262</v>
      </c>
      <c r="M1517" s="61" t="s">
        <v>129</v>
      </c>
      <c r="N1517" t="s">
        <v>101</v>
      </c>
      <c r="O1517" s="35" t="str">
        <f>IF([1]totrevprm!O1518="","",[1]totrevprm!O1518)</f>
        <v/>
      </c>
      <c r="P1517" s="32">
        <v>80117364.927168876</v>
      </c>
      <c r="Q1517" s="32">
        <v>36160245.154348046</v>
      </c>
      <c r="T1517" s="62"/>
      <c r="V1517" s="35"/>
      <c r="W1517" s="55"/>
      <c r="X1517" s="55"/>
      <c r="Y1517" s="55"/>
      <c r="Z1517" s="55"/>
    </row>
    <row r="1518" spans="1:26">
      <c r="A1518" s="47" t="s">
        <v>62</v>
      </c>
      <c r="B1518" s="48" t="s">
        <v>231</v>
      </c>
      <c r="C1518" s="49"/>
      <c r="D1518" s="50">
        <v>2020</v>
      </c>
      <c r="E1518" s="34">
        <v>480957546</v>
      </c>
      <c r="F1518" s="34">
        <v>1043498786</v>
      </c>
      <c r="G1518" s="34">
        <v>457024666</v>
      </c>
      <c r="H1518" s="34">
        <v>25856076</v>
      </c>
      <c r="I1518" s="52">
        <f t="shared" si="80"/>
        <v>2007337074</v>
      </c>
      <c r="J1518" s="51">
        <v>0</v>
      </c>
      <c r="K1518" s="53">
        <f t="shared" si="79"/>
        <v>2007337074</v>
      </c>
      <c r="L1518" s="57">
        <v>20717978</v>
      </c>
      <c r="M1518" s="61" t="s">
        <v>129</v>
      </c>
      <c r="N1518" t="s">
        <v>101</v>
      </c>
      <c r="O1518" s="35" t="str">
        <f>IF([1]totrevprm!O1519="","",[1]totrevprm!O1519)</f>
        <v/>
      </c>
      <c r="P1518" s="32">
        <v>77856949</v>
      </c>
      <c r="Q1518" s="32">
        <v>34864008</v>
      </c>
      <c r="T1518" s="62"/>
      <c r="V1518" s="35"/>
      <c r="W1518" s="55"/>
      <c r="X1518" s="55"/>
      <c r="Y1518" s="55"/>
      <c r="Z1518" s="55"/>
    </row>
    <row r="1519" spans="1:26">
      <c r="A1519" s="47" t="s">
        <v>62</v>
      </c>
      <c r="B1519" s="48" t="s">
        <v>231</v>
      </c>
      <c r="C1519" s="49"/>
      <c r="D1519" s="50">
        <v>2021</v>
      </c>
      <c r="E1519" s="34">
        <v>595416155</v>
      </c>
      <c r="F1519" s="34">
        <v>1130797550</v>
      </c>
      <c r="G1519" s="34">
        <v>472212407</v>
      </c>
      <c r="H1519" s="34">
        <v>6939550</v>
      </c>
      <c r="I1519" s="52">
        <f t="shared" si="80"/>
        <v>2205365662</v>
      </c>
      <c r="J1519" s="34">
        <v>0</v>
      </c>
      <c r="K1519" s="53">
        <f t="shared" si="79"/>
        <v>2205365662</v>
      </c>
      <c r="L1519" s="34">
        <v>0</v>
      </c>
      <c r="M1519" s="61"/>
      <c r="N1519" t="s">
        <v>101</v>
      </c>
      <c r="O1519" s="35"/>
      <c r="P1519" s="32">
        <v>72514772.400000006</v>
      </c>
      <c r="Q1519" s="32">
        <v>37847729</v>
      </c>
      <c r="T1519" s="62"/>
      <c r="V1519" s="35"/>
      <c r="W1519" s="55"/>
      <c r="X1519" s="55"/>
      <c r="Y1519" s="55"/>
      <c r="Z1519" s="55"/>
    </row>
    <row r="1520" spans="1:26">
      <c r="A1520" s="47" t="s">
        <v>62</v>
      </c>
      <c r="B1520" s="48" t="s">
        <v>231</v>
      </c>
      <c r="C1520" s="49"/>
      <c r="D1520" s="50">
        <v>2022</v>
      </c>
      <c r="E1520" s="34">
        <v>517948751</v>
      </c>
      <c r="F1520" s="34">
        <v>1406320557</v>
      </c>
      <c r="G1520" s="34">
        <v>505193156</v>
      </c>
      <c r="H1520" s="34">
        <v>11821377</v>
      </c>
      <c r="I1520" s="52">
        <f t="shared" si="80"/>
        <v>2441283841</v>
      </c>
      <c r="J1520" s="34">
        <v>0</v>
      </c>
      <c r="K1520" s="53">
        <f t="shared" si="79"/>
        <v>2441283841</v>
      </c>
      <c r="L1520" s="34">
        <v>0</v>
      </c>
      <c r="O1520" s="35" t="str">
        <f>IF([1]totrevprm!O1523="","",[1]totrevprm!O1523)</f>
        <v/>
      </c>
      <c r="P1520" s="57">
        <v>83117123</v>
      </c>
      <c r="Q1520" s="57">
        <v>37444756</v>
      </c>
    </row>
    <row r="1521" spans="1:26">
      <c r="A1521" s="47" t="s">
        <v>62</v>
      </c>
      <c r="B1521" s="48" t="s">
        <v>231</v>
      </c>
      <c r="C1521" s="49"/>
      <c r="D1521" s="50">
        <v>2023</v>
      </c>
      <c r="E1521" s="34">
        <v>525993303</v>
      </c>
      <c r="F1521" s="34">
        <v>1963310706.5195</v>
      </c>
      <c r="G1521" s="34">
        <v>474311545.60000002</v>
      </c>
      <c r="H1521" s="34">
        <v>20775853</v>
      </c>
      <c r="I1521" s="52">
        <f t="shared" si="80"/>
        <v>2984391408.1194997</v>
      </c>
      <c r="J1521" s="34">
        <v>0</v>
      </c>
      <c r="K1521" s="53">
        <f t="shared" si="79"/>
        <v>2984391408.1194997</v>
      </c>
      <c r="L1521" s="34">
        <v>0</v>
      </c>
      <c r="O1521" s="35"/>
      <c r="P1521" s="57">
        <v>80417301.409999996</v>
      </c>
      <c r="Q1521" s="57">
        <v>38340927</v>
      </c>
    </row>
    <row r="1522" spans="1:26">
      <c r="A1522" s="47"/>
      <c r="B1522" s="49"/>
      <c r="C1522" s="49"/>
      <c r="E1522" s="51"/>
      <c r="F1522" s="51"/>
      <c r="G1522" s="51"/>
      <c r="H1522" s="51"/>
      <c r="I1522" s="52"/>
      <c r="K1522" s="59"/>
      <c r="L1522" s="34"/>
      <c r="O1522" s="35"/>
    </row>
    <row r="1523" spans="1:26">
      <c r="A1523" s="47" t="s">
        <v>63</v>
      </c>
      <c r="B1523" s="48" t="s">
        <v>233</v>
      </c>
      <c r="C1523" s="49" t="s">
        <v>124</v>
      </c>
      <c r="D1523" s="50">
        <v>1988</v>
      </c>
      <c r="E1523" s="51">
        <v>808452560</v>
      </c>
      <c r="F1523" s="51">
        <v>346192899</v>
      </c>
      <c r="G1523" s="51">
        <v>819627720</v>
      </c>
      <c r="H1523" s="51">
        <v>0</v>
      </c>
      <c r="I1523" s="52">
        <f t="shared" si="80"/>
        <v>1974273179</v>
      </c>
      <c r="J1523" s="51">
        <v>-1094181</v>
      </c>
      <c r="K1523" s="53">
        <f>SUM(I1523:J1523)</f>
        <v>1973178998</v>
      </c>
      <c r="L1523" s="34">
        <v>0</v>
      </c>
      <c r="O1523" s="35" t="str">
        <f>IF([1]totrevprm!O1524="","",[1]totrevprm!O1524)</f>
        <v/>
      </c>
    </row>
    <row r="1524" spans="1:26">
      <c r="A1524" s="47" t="s">
        <v>63</v>
      </c>
      <c r="B1524" s="48" t="s">
        <v>233</v>
      </c>
      <c r="C1524" s="49" t="s">
        <v>125</v>
      </c>
      <c r="D1524" s="50">
        <v>1989</v>
      </c>
      <c r="E1524" s="51">
        <v>814318036</v>
      </c>
      <c r="F1524" s="51">
        <v>337981640</v>
      </c>
      <c r="G1524" s="51">
        <v>875250418</v>
      </c>
      <c r="H1524" s="51">
        <v>0</v>
      </c>
      <c r="I1524" s="52">
        <f t="shared" si="80"/>
        <v>2027550094</v>
      </c>
      <c r="J1524" s="51">
        <v>-5855138</v>
      </c>
      <c r="K1524" s="53">
        <f t="shared" ref="K1524:K1558" si="81">SUM(I1524:J1524)</f>
        <v>2021694956</v>
      </c>
      <c r="L1524" s="34">
        <v>0</v>
      </c>
      <c r="O1524" s="35" t="str">
        <f>IF([1]totrevprm!O1525="","",[1]totrevprm!O1525)</f>
        <v/>
      </c>
    </row>
    <row r="1525" spans="1:26">
      <c r="A1525" s="47" t="s">
        <v>63</v>
      </c>
      <c r="B1525" s="48" t="s">
        <v>233</v>
      </c>
      <c r="C1525" s="49" t="s">
        <v>125</v>
      </c>
      <c r="D1525" s="50">
        <v>1990</v>
      </c>
      <c r="E1525" s="51">
        <v>880477875</v>
      </c>
      <c r="F1525" s="51">
        <v>476727196.19999999</v>
      </c>
      <c r="G1525" s="51">
        <v>1005882561</v>
      </c>
      <c r="H1525" s="51">
        <v>0</v>
      </c>
      <c r="I1525" s="52">
        <f t="shared" si="80"/>
        <v>2363087632.1999998</v>
      </c>
      <c r="J1525" s="51">
        <v>-2114184</v>
      </c>
      <c r="K1525" s="53">
        <f t="shared" si="81"/>
        <v>2360973448.1999998</v>
      </c>
      <c r="L1525" s="34">
        <v>0</v>
      </c>
      <c r="O1525" s="35" t="str">
        <f>IF([1]totrevprm!O1526="","",[1]totrevprm!O1526)</f>
        <v/>
      </c>
    </row>
    <row r="1526" spans="1:26">
      <c r="A1526" s="47" t="s">
        <v>63</v>
      </c>
      <c r="B1526" s="48" t="s">
        <v>233</v>
      </c>
      <c r="C1526" s="49" t="s">
        <v>125</v>
      </c>
      <c r="D1526" s="50">
        <v>1991</v>
      </c>
      <c r="E1526" s="51">
        <v>930638160</v>
      </c>
      <c r="F1526" s="51">
        <v>443003035</v>
      </c>
      <c r="G1526" s="51">
        <v>984931346</v>
      </c>
      <c r="H1526" s="51">
        <v>0</v>
      </c>
      <c r="I1526" s="52">
        <f t="shared" si="80"/>
        <v>2358572541</v>
      </c>
      <c r="J1526" s="51">
        <v>-40450</v>
      </c>
      <c r="K1526" s="53">
        <f t="shared" si="81"/>
        <v>2358532091</v>
      </c>
      <c r="L1526" s="34">
        <v>0</v>
      </c>
      <c r="O1526" s="35" t="str">
        <f>IF([1]totrevprm!O1527="","",[1]totrevprm!O1527)</f>
        <v/>
      </c>
    </row>
    <row r="1527" spans="1:26">
      <c r="A1527" s="47" t="s">
        <v>63</v>
      </c>
      <c r="B1527" s="48" t="s">
        <v>233</v>
      </c>
      <c r="C1527" s="49" t="s">
        <v>125</v>
      </c>
      <c r="D1527" s="50">
        <v>1992</v>
      </c>
      <c r="E1527" s="51">
        <v>970732687</v>
      </c>
      <c r="F1527" s="51">
        <v>431429092.83999997</v>
      </c>
      <c r="G1527" s="51">
        <v>1020691852</v>
      </c>
      <c r="H1527" s="51">
        <v>0</v>
      </c>
      <c r="I1527" s="52">
        <f t="shared" si="80"/>
        <v>2422853631.8400002</v>
      </c>
      <c r="J1527" s="51">
        <v>-2122157</v>
      </c>
      <c r="K1527" s="53">
        <f t="shared" si="81"/>
        <v>2420731474.8400002</v>
      </c>
      <c r="L1527" s="34">
        <v>0</v>
      </c>
      <c r="O1527" s="35" t="str">
        <f>IF([1]totrevprm!O1528="","",[1]totrevprm!O1528)</f>
        <v/>
      </c>
    </row>
    <row r="1528" spans="1:26">
      <c r="A1528" s="47" t="s">
        <v>63</v>
      </c>
      <c r="B1528" s="48" t="s">
        <v>233</v>
      </c>
      <c r="C1528" s="49" t="s">
        <v>125</v>
      </c>
      <c r="D1528" s="50">
        <v>1993</v>
      </c>
      <c r="E1528" s="51">
        <v>1053428777</v>
      </c>
      <c r="F1528" s="51">
        <v>431367337</v>
      </c>
      <c r="G1528" s="51">
        <v>1085608064</v>
      </c>
      <c r="H1528" s="51">
        <v>0</v>
      </c>
      <c r="I1528" s="52">
        <f t="shared" si="80"/>
        <v>2570404178</v>
      </c>
      <c r="J1528" s="51">
        <v>-116185</v>
      </c>
      <c r="K1528" s="53">
        <f t="shared" si="81"/>
        <v>2570287993</v>
      </c>
      <c r="L1528" s="34">
        <v>0</v>
      </c>
      <c r="O1528" s="35" t="str">
        <f>IF([1]totrevprm!O1529="","",[1]totrevprm!O1529)</f>
        <v/>
      </c>
    </row>
    <row r="1529" spans="1:26">
      <c r="A1529" s="47" t="s">
        <v>63</v>
      </c>
      <c r="B1529" s="48" t="s">
        <v>233</v>
      </c>
      <c r="C1529" s="49" t="s">
        <v>125</v>
      </c>
      <c r="D1529" s="50">
        <v>1994</v>
      </c>
      <c r="E1529" s="51">
        <v>1135146769</v>
      </c>
      <c r="F1529" s="51">
        <v>585195477</v>
      </c>
      <c r="G1529" s="51">
        <v>1121728041</v>
      </c>
      <c r="H1529" s="51">
        <v>0</v>
      </c>
      <c r="I1529" s="52">
        <f t="shared" si="80"/>
        <v>2842070287</v>
      </c>
      <c r="J1529" s="51">
        <v>-170490</v>
      </c>
      <c r="K1529" s="53">
        <f t="shared" si="81"/>
        <v>2841899797</v>
      </c>
      <c r="L1529" s="34">
        <v>0</v>
      </c>
      <c r="O1529" s="35" t="str">
        <f>IF([1]totrevprm!O1530="","",[1]totrevprm!O1530)</f>
        <v/>
      </c>
    </row>
    <row r="1530" spans="1:26">
      <c r="A1530" s="47" t="s">
        <v>63</v>
      </c>
      <c r="B1530" s="48" t="s">
        <v>233</v>
      </c>
      <c r="C1530" s="49" t="s">
        <v>125</v>
      </c>
      <c r="D1530" s="50">
        <v>1995</v>
      </c>
      <c r="E1530" s="51">
        <v>1209662608</v>
      </c>
      <c r="F1530" s="51">
        <v>528614246</v>
      </c>
      <c r="G1530" s="51">
        <v>1163662102</v>
      </c>
      <c r="H1530" s="51">
        <v>0</v>
      </c>
      <c r="I1530" s="52">
        <f t="shared" si="80"/>
        <v>2901938956</v>
      </c>
      <c r="J1530" s="51">
        <v>-629034</v>
      </c>
      <c r="K1530" s="53">
        <f t="shared" si="81"/>
        <v>2901309922</v>
      </c>
      <c r="L1530" s="34">
        <v>0</v>
      </c>
      <c r="O1530" s="35" t="str">
        <f>IF([1]totrevprm!O1531="","",[1]totrevprm!O1531)</f>
        <v/>
      </c>
    </row>
    <row r="1531" spans="1:26">
      <c r="A1531" s="47" t="s">
        <v>63</v>
      </c>
      <c r="B1531" s="48" t="s">
        <v>233</v>
      </c>
      <c r="C1531" s="49" t="s">
        <v>125</v>
      </c>
      <c r="D1531" s="50">
        <v>1996</v>
      </c>
      <c r="E1531" s="51">
        <v>1134564209</v>
      </c>
      <c r="F1531" s="51">
        <v>450933838</v>
      </c>
      <c r="G1531" s="51">
        <v>1239784959</v>
      </c>
      <c r="H1531" s="51">
        <v>0</v>
      </c>
      <c r="I1531" s="52">
        <f t="shared" si="80"/>
        <v>2825283006</v>
      </c>
      <c r="J1531" s="51">
        <v>-2537905</v>
      </c>
      <c r="K1531" s="53">
        <f t="shared" si="81"/>
        <v>2822745101</v>
      </c>
      <c r="L1531" s="34">
        <v>0</v>
      </c>
      <c r="O1531" s="35" t="str">
        <f>IF([1]totrevprm!O1532="","",[1]totrevprm!O1532)</f>
        <v/>
      </c>
    </row>
    <row r="1532" spans="1:26">
      <c r="A1532" s="47" t="s">
        <v>63</v>
      </c>
      <c r="B1532" s="48" t="s">
        <v>233</v>
      </c>
      <c r="C1532" s="49" t="s">
        <v>125</v>
      </c>
      <c r="D1532" s="50">
        <v>1997</v>
      </c>
      <c r="E1532" s="51">
        <v>1119268528</v>
      </c>
      <c r="F1532" s="51">
        <v>513078474</v>
      </c>
      <c r="G1532" s="51">
        <v>1315429048</v>
      </c>
      <c r="H1532" s="51">
        <v>0</v>
      </c>
      <c r="I1532" s="52">
        <f t="shared" si="80"/>
        <v>2947776050</v>
      </c>
      <c r="J1532" s="51">
        <v>-3</v>
      </c>
      <c r="K1532" s="53">
        <f t="shared" si="81"/>
        <v>2947776047</v>
      </c>
      <c r="L1532" s="34">
        <v>0</v>
      </c>
      <c r="O1532" s="35" t="str">
        <f>IF([1]totrevprm!O1533="","",[1]totrevprm!O1533)</f>
        <v/>
      </c>
    </row>
    <row r="1533" spans="1:26">
      <c r="A1533" s="47" t="s">
        <v>63</v>
      </c>
      <c r="B1533" s="48" t="s">
        <v>233</v>
      </c>
      <c r="C1533" s="49" t="s">
        <v>125</v>
      </c>
      <c r="D1533" s="50">
        <v>1998</v>
      </c>
      <c r="E1533" s="51">
        <v>1217115119</v>
      </c>
      <c r="F1533" s="51">
        <v>526140202</v>
      </c>
      <c r="G1533" s="51">
        <v>1400686753</v>
      </c>
      <c r="H1533" s="51">
        <v>0</v>
      </c>
      <c r="I1533" s="52">
        <f t="shared" si="80"/>
        <v>3143942074</v>
      </c>
      <c r="J1533" s="51">
        <v>-1446382</v>
      </c>
      <c r="K1533" s="53">
        <f t="shared" si="81"/>
        <v>3142495692</v>
      </c>
      <c r="L1533" s="34">
        <v>0</v>
      </c>
      <c r="O1533" s="35" t="str">
        <f>IF([1]totrevprm!O1534="","",[1]totrevprm!O1534)</f>
        <v/>
      </c>
    </row>
    <row r="1534" spans="1:26">
      <c r="A1534" s="47" t="s">
        <v>63</v>
      </c>
      <c r="B1534" s="48" t="s">
        <v>233</v>
      </c>
      <c r="C1534" s="49" t="s">
        <v>125</v>
      </c>
      <c r="D1534" s="50">
        <v>1999</v>
      </c>
      <c r="E1534" s="51">
        <v>1257134727</v>
      </c>
      <c r="F1534" s="51">
        <v>776680609</v>
      </c>
      <c r="G1534" s="51">
        <v>1476502636</v>
      </c>
      <c r="H1534" s="51">
        <v>0</v>
      </c>
      <c r="I1534" s="52">
        <f t="shared" si="80"/>
        <v>3510317972</v>
      </c>
      <c r="J1534" s="51">
        <v>-58</v>
      </c>
      <c r="K1534" s="53">
        <f t="shared" si="81"/>
        <v>3510317914</v>
      </c>
      <c r="L1534" s="34">
        <v>0</v>
      </c>
      <c r="O1534" s="35" t="str">
        <f>IF([1]totrevprm!O1535="","",[1]totrevprm!O1535)</f>
        <v/>
      </c>
    </row>
    <row r="1535" spans="1:26">
      <c r="A1535" s="47" t="s">
        <v>63</v>
      </c>
      <c r="B1535" s="48" t="s">
        <v>233</v>
      </c>
      <c r="C1535" s="49" t="s">
        <v>125</v>
      </c>
      <c r="D1535" s="50">
        <v>2000</v>
      </c>
      <c r="E1535" s="51">
        <v>1234999145</v>
      </c>
      <c r="F1535" s="51">
        <v>802629737</v>
      </c>
      <c r="G1535" s="51">
        <v>1581222394</v>
      </c>
      <c r="H1535" s="51">
        <v>0</v>
      </c>
      <c r="I1535" s="52">
        <f t="shared" si="80"/>
        <v>3618851276</v>
      </c>
      <c r="J1535" s="51">
        <v>-1023835</v>
      </c>
      <c r="K1535" s="53">
        <f t="shared" si="81"/>
        <v>3617827441</v>
      </c>
      <c r="L1535" s="34">
        <v>0</v>
      </c>
      <c r="O1535" s="35" t="str">
        <f>IF([1]totrevprm!O1536="","",[1]totrevprm!O1536)</f>
        <v/>
      </c>
      <c r="V1535" s="35" t="s">
        <v>233</v>
      </c>
      <c r="W1535" s="55">
        <v>5759369</v>
      </c>
      <c r="X1535" s="55">
        <v>30862666</v>
      </c>
      <c r="Y1535" s="55">
        <v>25527183</v>
      </c>
      <c r="Z1535" s="55">
        <v>0</v>
      </c>
    </row>
    <row r="1536" spans="1:26">
      <c r="A1536" s="47" t="s">
        <v>63</v>
      </c>
      <c r="B1536" s="48" t="s">
        <v>233</v>
      </c>
      <c r="C1536" s="49" t="s">
        <v>125</v>
      </c>
      <c r="D1536" s="50">
        <v>2001</v>
      </c>
      <c r="E1536" s="51">
        <v>1295315977</v>
      </c>
      <c r="F1536" s="51">
        <v>1166497124</v>
      </c>
      <c r="G1536" s="51">
        <v>1703624206</v>
      </c>
      <c r="H1536" s="51">
        <v>0</v>
      </c>
      <c r="I1536" s="52">
        <f t="shared" si="80"/>
        <v>4165437307</v>
      </c>
      <c r="J1536" s="51">
        <v>-2173</v>
      </c>
      <c r="K1536" s="53">
        <f t="shared" si="81"/>
        <v>4165435134</v>
      </c>
      <c r="L1536" s="34">
        <v>0</v>
      </c>
      <c r="O1536" s="35" t="str">
        <f>IF([1]totrevprm!O1537="","",[1]totrevprm!O1537)</f>
        <v/>
      </c>
      <c r="V1536" s="35"/>
      <c r="W1536" s="55"/>
      <c r="X1536" s="55"/>
      <c r="Y1536" s="55"/>
      <c r="Z1536" s="55"/>
    </row>
    <row r="1537" spans="1:26">
      <c r="A1537" s="47" t="s">
        <v>63</v>
      </c>
      <c r="B1537" s="48" t="s">
        <v>233</v>
      </c>
      <c r="C1537" s="49" t="s">
        <v>125</v>
      </c>
      <c r="D1537" s="50">
        <v>2002</v>
      </c>
      <c r="E1537" s="51">
        <v>1261387093</v>
      </c>
      <c r="F1537" s="51">
        <v>1845580369</v>
      </c>
      <c r="G1537" s="51">
        <v>1862783234</v>
      </c>
      <c r="H1537" s="51">
        <v>0</v>
      </c>
      <c r="I1537" s="52">
        <f t="shared" si="80"/>
        <v>4969750696</v>
      </c>
      <c r="J1537" s="51">
        <v>-91258</v>
      </c>
      <c r="K1537" s="53">
        <f t="shared" si="81"/>
        <v>4969659438</v>
      </c>
      <c r="L1537" s="34">
        <v>0</v>
      </c>
      <c r="O1537" s="35" t="str">
        <f>IF([1]totrevprm!O1538="","",[1]totrevprm!O1538)</f>
        <v/>
      </c>
      <c r="V1537" s="35"/>
      <c r="W1537" s="55"/>
      <c r="X1537" s="55"/>
      <c r="Y1537" s="55"/>
      <c r="Z1537" s="55"/>
    </row>
    <row r="1538" spans="1:26">
      <c r="A1538" s="47" t="s">
        <v>63</v>
      </c>
      <c r="B1538" s="48" t="s">
        <v>233</v>
      </c>
      <c r="C1538" s="49" t="s">
        <v>125</v>
      </c>
      <c r="D1538" s="50">
        <v>2003</v>
      </c>
      <c r="E1538" s="56">
        <v>1329171095</v>
      </c>
      <c r="F1538" s="56">
        <v>1551652692</v>
      </c>
      <c r="G1538" s="56">
        <v>2009881222</v>
      </c>
      <c r="H1538" s="56">
        <v>0</v>
      </c>
      <c r="I1538" s="52">
        <f t="shared" si="80"/>
        <v>4890705009</v>
      </c>
      <c r="J1538" s="51">
        <v>-389409</v>
      </c>
      <c r="K1538" s="53">
        <f t="shared" si="81"/>
        <v>4890315600</v>
      </c>
      <c r="L1538" s="34">
        <v>0</v>
      </c>
      <c r="O1538" s="35" t="str">
        <f>IF([1]totrevprm!O1539="","",[1]totrevprm!O1539)</f>
        <v/>
      </c>
      <c r="V1538" s="35"/>
      <c r="W1538" s="55"/>
      <c r="X1538" s="55"/>
      <c r="Y1538" s="55"/>
      <c r="Z1538" s="55"/>
    </row>
    <row r="1539" spans="1:26">
      <c r="A1539" s="47" t="s">
        <v>63</v>
      </c>
      <c r="B1539" s="48" t="s">
        <v>233</v>
      </c>
      <c r="C1539" s="49" t="s">
        <v>125</v>
      </c>
      <c r="D1539" s="50">
        <v>2004</v>
      </c>
      <c r="E1539" s="56">
        <v>1416843063</v>
      </c>
      <c r="F1539" s="56">
        <v>1480694683</v>
      </c>
      <c r="G1539" s="56">
        <v>2133081032</v>
      </c>
      <c r="H1539" s="56">
        <v>0</v>
      </c>
      <c r="I1539" s="52">
        <f t="shared" si="80"/>
        <v>5030618778</v>
      </c>
      <c r="J1539" s="51">
        <v>-1183372</v>
      </c>
      <c r="K1539" s="53">
        <f t="shared" si="81"/>
        <v>5029435406</v>
      </c>
      <c r="L1539" s="34">
        <v>0</v>
      </c>
      <c r="O1539" s="35" t="str">
        <f>IF([1]totrevprm!O1540="","",[1]totrevprm!O1540)</f>
        <v/>
      </c>
      <c r="V1539" s="35"/>
      <c r="W1539" s="55"/>
      <c r="X1539" s="55"/>
      <c r="Y1539" s="55"/>
      <c r="Z1539" s="55"/>
    </row>
    <row r="1540" spans="1:26">
      <c r="A1540" s="47" t="s">
        <v>63</v>
      </c>
      <c r="B1540" s="48" t="s">
        <v>233</v>
      </c>
      <c r="C1540" s="49"/>
      <c r="D1540" s="50">
        <v>2005</v>
      </c>
      <c r="E1540" s="56">
        <v>1390839284</v>
      </c>
      <c r="F1540" s="56">
        <v>1414756410</v>
      </c>
      <c r="G1540" s="56">
        <v>2356388761.5599899</v>
      </c>
      <c r="H1540" s="56">
        <v>0</v>
      </c>
      <c r="I1540" s="52">
        <f t="shared" si="80"/>
        <v>5161984455.5599899</v>
      </c>
      <c r="J1540" s="51">
        <v>-116</v>
      </c>
      <c r="K1540" s="53">
        <f t="shared" si="81"/>
        <v>5161984339.5599899</v>
      </c>
      <c r="L1540" s="34">
        <v>0</v>
      </c>
      <c r="O1540" s="35" t="str">
        <f>IF([1]totrevprm!O1541="","",[1]totrevprm!O1541)</f>
        <v/>
      </c>
      <c r="V1540" s="35"/>
      <c r="W1540" s="55"/>
      <c r="X1540" s="55"/>
      <c r="Y1540" s="55"/>
      <c r="Z1540" s="55"/>
    </row>
    <row r="1541" spans="1:26">
      <c r="A1541" s="47" t="s">
        <v>63</v>
      </c>
      <c r="B1541" s="48" t="s">
        <v>233</v>
      </c>
      <c r="C1541" s="49"/>
      <c r="D1541" s="50">
        <v>2006</v>
      </c>
      <c r="E1541" s="34">
        <v>1508302360</v>
      </c>
      <c r="F1541" s="34">
        <v>1586695199</v>
      </c>
      <c r="G1541" s="34">
        <v>2619903242</v>
      </c>
      <c r="H1541" s="34">
        <v>0</v>
      </c>
      <c r="I1541" s="52">
        <f t="shared" si="80"/>
        <v>5714900801</v>
      </c>
      <c r="J1541" s="51">
        <v>-821500</v>
      </c>
      <c r="K1541" s="53">
        <f t="shared" si="81"/>
        <v>5714079301</v>
      </c>
      <c r="L1541" s="34">
        <v>0</v>
      </c>
      <c r="O1541" s="35" t="str">
        <f>IF([1]totrevprm!O1542="","",[1]totrevprm!O1542)</f>
        <v/>
      </c>
      <c r="V1541" s="35"/>
      <c r="W1541" s="55"/>
      <c r="X1541" s="55"/>
      <c r="Y1541" s="55"/>
      <c r="Z1541" s="55"/>
    </row>
    <row r="1542" spans="1:26">
      <c r="A1542" s="47" t="s">
        <v>63</v>
      </c>
      <c r="B1542" s="48" t="s">
        <v>233</v>
      </c>
      <c r="C1542" s="49"/>
      <c r="D1542" s="50">
        <v>2007</v>
      </c>
      <c r="E1542" s="34">
        <v>1575162470</v>
      </c>
      <c r="F1542" s="34">
        <v>1578173954</v>
      </c>
      <c r="G1542" s="34">
        <v>3211067351</v>
      </c>
      <c r="H1542" s="34">
        <v>0</v>
      </c>
      <c r="I1542" s="52">
        <f t="shared" si="80"/>
        <v>6364403775</v>
      </c>
      <c r="J1542" s="51">
        <v>-5</v>
      </c>
      <c r="K1542" s="53">
        <f t="shared" si="81"/>
        <v>6364403770</v>
      </c>
      <c r="L1542" s="34">
        <v>0</v>
      </c>
      <c r="O1542" s="35" t="str">
        <f>IF([1]totrevprm!O1543="","",[1]totrevprm!O1543)</f>
        <v/>
      </c>
      <c r="V1542" s="35"/>
      <c r="W1542" s="55"/>
      <c r="X1542" s="55"/>
      <c r="Y1542" s="55"/>
      <c r="Z1542" s="55"/>
    </row>
    <row r="1543" spans="1:26">
      <c r="A1543" s="47" t="s">
        <v>63</v>
      </c>
      <c r="B1543" s="48" t="s">
        <v>233</v>
      </c>
      <c r="C1543" s="49"/>
      <c r="D1543" s="50">
        <v>2008</v>
      </c>
      <c r="E1543" s="34">
        <v>1646066616</v>
      </c>
      <c r="F1543" s="34">
        <v>2242256879</v>
      </c>
      <c r="G1543" s="34">
        <v>3805257119</v>
      </c>
      <c r="H1543" s="34">
        <v>0</v>
      </c>
      <c r="I1543" s="52">
        <f t="shared" si="80"/>
        <v>7693580614</v>
      </c>
      <c r="J1543" s="51">
        <v>-3</v>
      </c>
      <c r="K1543" s="53">
        <f t="shared" si="81"/>
        <v>7693580611</v>
      </c>
      <c r="L1543" s="34">
        <v>0</v>
      </c>
      <c r="O1543" s="35" t="str">
        <f>IF([1]totrevprm!O1544="","",[1]totrevprm!O1544)</f>
        <v/>
      </c>
      <c r="V1543" s="35"/>
      <c r="W1543" s="55"/>
      <c r="X1543" s="55"/>
      <c r="Y1543" s="55"/>
      <c r="Z1543" s="55"/>
    </row>
    <row r="1544" spans="1:26">
      <c r="A1544" s="47" t="s">
        <v>63</v>
      </c>
      <c r="B1544" s="48" t="s">
        <v>233</v>
      </c>
      <c r="C1544" s="49"/>
      <c r="D1544" s="50">
        <v>2009</v>
      </c>
      <c r="E1544" s="34">
        <v>1674205107</v>
      </c>
      <c r="F1544" s="34">
        <v>2243268235</v>
      </c>
      <c r="G1544" s="34">
        <v>4014438638</v>
      </c>
      <c r="H1544" s="34">
        <v>0</v>
      </c>
      <c r="I1544" s="52">
        <f t="shared" si="80"/>
        <v>7931911980</v>
      </c>
      <c r="J1544" s="51">
        <v>-4</v>
      </c>
      <c r="K1544" s="53">
        <f t="shared" si="81"/>
        <v>7931911976</v>
      </c>
      <c r="L1544" s="34">
        <v>0</v>
      </c>
      <c r="O1544" s="35" t="str">
        <f>IF([1]totrevprm!O1545="","",[1]totrevprm!O1545)</f>
        <v/>
      </c>
      <c r="V1544" s="35"/>
      <c r="W1544" s="55"/>
      <c r="X1544" s="55"/>
      <c r="Y1544" s="55"/>
      <c r="Z1544" s="55"/>
    </row>
    <row r="1545" spans="1:26">
      <c r="A1545" s="47" t="s">
        <v>63</v>
      </c>
      <c r="B1545" s="48" t="s">
        <v>233</v>
      </c>
      <c r="C1545" s="49"/>
      <c r="D1545" s="50">
        <v>2010</v>
      </c>
      <c r="E1545" s="34">
        <v>1717720032</v>
      </c>
      <c r="F1545" s="34">
        <v>2927415498</v>
      </c>
      <c r="G1545" s="34">
        <v>3827478465</v>
      </c>
      <c r="H1545" s="34">
        <v>0</v>
      </c>
      <c r="I1545" s="52">
        <f t="shared" si="80"/>
        <v>8472613995</v>
      </c>
      <c r="J1545" s="51">
        <v>-4620</v>
      </c>
      <c r="K1545" s="53">
        <f t="shared" si="81"/>
        <v>8472609375</v>
      </c>
      <c r="L1545" s="34">
        <v>0</v>
      </c>
      <c r="O1545" s="35" t="str">
        <f>IF([1]totrevprm!O1546="","",[1]totrevprm!O1546)</f>
        <v/>
      </c>
      <c r="V1545" s="35"/>
      <c r="W1545" s="55"/>
      <c r="X1545" s="55"/>
      <c r="Y1545" s="55"/>
      <c r="Z1545" s="55"/>
    </row>
    <row r="1546" spans="1:26">
      <c r="A1546" s="47" t="s">
        <v>63</v>
      </c>
      <c r="B1546" s="48" t="s">
        <v>233</v>
      </c>
      <c r="C1546" s="49"/>
      <c r="D1546" s="50">
        <v>2011</v>
      </c>
      <c r="E1546" s="34">
        <v>1796389183</v>
      </c>
      <c r="F1546" s="34">
        <v>2112853248</v>
      </c>
      <c r="G1546" s="34">
        <v>4065516773.0599999</v>
      </c>
      <c r="H1546" s="34">
        <v>0</v>
      </c>
      <c r="I1546" s="52">
        <f t="shared" si="80"/>
        <v>7974759204.0599995</v>
      </c>
      <c r="J1546" s="51">
        <v>-14973</v>
      </c>
      <c r="K1546" s="53">
        <f t="shared" si="81"/>
        <v>7974744231.0599995</v>
      </c>
      <c r="L1546" s="34">
        <v>0</v>
      </c>
      <c r="O1546" s="35" t="str">
        <f>IF([1]totrevprm!O1547="","",[1]totrevprm!O1547)</f>
        <v/>
      </c>
      <c r="V1546" s="35"/>
      <c r="W1546" s="55"/>
      <c r="X1546" s="55"/>
      <c r="Y1546" s="55"/>
      <c r="Z1546" s="55"/>
    </row>
    <row r="1547" spans="1:26">
      <c r="A1547" s="47" t="s">
        <v>63</v>
      </c>
      <c r="B1547" s="48" t="s">
        <v>233</v>
      </c>
      <c r="C1547" s="49"/>
      <c r="D1547" s="50">
        <v>2012</v>
      </c>
      <c r="E1547" s="34">
        <v>1910294440</v>
      </c>
      <c r="F1547" s="34">
        <v>2456078533</v>
      </c>
      <c r="G1547" s="34">
        <v>4259547737</v>
      </c>
      <c r="H1547" s="34">
        <v>0</v>
      </c>
      <c r="I1547" s="52">
        <f t="shared" si="80"/>
        <v>8625920710</v>
      </c>
      <c r="J1547" s="51">
        <v>-328</v>
      </c>
      <c r="K1547" s="53">
        <f t="shared" si="81"/>
        <v>8625920382</v>
      </c>
      <c r="L1547" s="34">
        <v>0</v>
      </c>
      <c r="O1547" s="35" t="str">
        <f>IF([1]totrevprm!O1548="","",[1]totrevprm!O1548)</f>
        <v/>
      </c>
      <c r="V1547" s="35"/>
      <c r="W1547" s="55"/>
      <c r="X1547" s="55"/>
      <c r="Y1547" s="55"/>
      <c r="Z1547" s="55"/>
    </row>
    <row r="1548" spans="1:26">
      <c r="A1548" s="47" t="s">
        <v>63</v>
      </c>
      <c r="B1548" s="48" t="s">
        <v>233</v>
      </c>
      <c r="C1548" s="49"/>
      <c r="D1548" s="50">
        <v>2013</v>
      </c>
      <c r="E1548" s="34">
        <v>1923786578</v>
      </c>
      <c r="F1548" s="34">
        <v>2304619456</v>
      </c>
      <c r="G1548" s="34">
        <v>3303225585</v>
      </c>
      <c r="H1548" s="34">
        <v>0</v>
      </c>
      <c r="I1548" s="52">
        <f t="shared" si="80"/>
        <v>7531631619</v>
      </c>
      <c r="J1548" s="51">
        <v>-13</v>
      </c>
      <c r="K1548" s="53">
        <f t="shared" si="81"/>
        <v>7531631606</v>
      </c>
      <c r="L1548" s="34">
        <v>0</v>
      </c>
      <c r="O1548" s="35" t="str">
        <f>IF([1]totrevprm!O1549="","",[1]totrevprm!O1549)</f>
        <v/>
      </c>
      <c r="V1548" s="35"/>
      <c r="W1548" s="55"/>
      <c r="X1548" s="55"/>
      <c r="Y1548" s="55"/>
      <c r="Z1548" s="55"/>
    </row>
    <row r="1549" spans="1:26">
      <c r="A1549" s="47" t="s">
        <v>63</v>
      </c>
      <c r="B1549" s="48" t="s">
        <v>233</v>
      </c>
      <c r="C1549" s="49"/>
      <c r="D1549" s="50">
        <v>2014</v>
      </c>
      <c r="E1549" s="34">
        <v>1942052134</v>
      </c>
      <c r="F1549" s="34">
        <v>2437376422</v>
      </c>
      <c r="G1549" s="34">
        <v>3693901601.1900001</v>
      </c>
      <c r="H1549" s="34">
        <v>0</v>
      </c>
      <c r="I1549" s="52">
        <f t="shared" si="80"/>
        <v>8073330157.1900005</v>
      </c>
      <c r="J1549" s="51">
        <v>-6763</v>
      </c>
      <c r="K1549" s="53">
        <f t="shared" si="81"/>
        <v>8073323394.1900005</v>
      </c>
      <c r="L1549" s="34">
        <v>0</v>
      </c>
      <c r="O1549" s="35" t="str">
        <f>IF([1]totrevprm!O1550="","",[1]totrevprm!O1550)</f>
        <v/>
      </c>
      <c r="V1549" s="35"/>
      <c r="W1549" s="55"/>
      <c r="X1549" s="55"/>
      <c r="Y1549" s="55"/>
      <c r="Z1549" s="55"/>
    </row>
    <row r="1550" spans="1:26">
      <c r="A1550" s="47" t="s">
        <v>63</v>
      </c>
      <c r="B1550" s="48" t="s">
        <v>233</v>
      </c>
      <c r="C1550" s="49"/>
      <c r="D1550" s="50">
        <v>2015</v>
      </c>
      <c r="E1550" s="34">
        <v>2044134915</v>
      </c>
      <c r="F1550" s="34">
        <v>2931997944</v>
      </c>
      <c r="G1550" s="34">
        <v>3613263501</v>
      </c>
      <c r="H1550" s="34">
        <v>0</v>
      </c>
      <c r="I1550" s="52">
        <f t="shared" si="80"/>
        <v>8589396360</v>
      </c>
      <c r="J1550" s="51">
        <v>-3179</v>
      </c>
      <c r="K1550" s="53">
        <f t="shared" si="81"/>
        <v>8589393181</v>
      </c>
      <c r="L1550" s="34">
        <v>0</v>
      </c>
      <c r="O1550" s="35" t="str">
        <f>IF([1]totrevprm!O1551="","",[1]totrevprm!O1551)</f>
        <v/>
      </c>
      <c r="P1550" s="32">
        <v>319360804.98923206</v>
      </c>
      <c r="Q1550" s="32">
        <v>169257081.28</v>
      </c>
      <c r="V1550" s="35"/>
      <c r="W1550" s="55"/>
      <c r="X1550" s="55"/>
      <c r="Y1550" s="55"/>
      <c r="Z1550" s="55"/>
    </row>
    <row r="1551" spans="1:26">
      <c r="A1551" s="47" t="s">
        <v>63</v>
      </c>
      <c r="B1551" s="48" t="s">
        <v>233</v>
      </c>
      <c r="C1551" s="49"/>
      <c r="D1551" s="50">
        <v>2016</v>
      </c>
      <c r="E1551" s="34">
        <v>2120061316</v>
      </c>
      <c r="F1551" s="34">
        <v>3136176712</v>
      </c>
      <c r="G1551" s="34">
        <v>3951071097</v>
      </c>
      <c r="H1551" s="34">
        <v>0</v>
      </c>
      <c r="I1551" s="52">
        <f t="shared" si="80"/>
        <v>9207309125</v>
      </c>
      <c r="J1551" s="51">
        <v>-867</v>
      </c>
      <c r="K1551" s="53">
        <f t="shared" si="81"/>
        <v>9207308258</v>
      </c>
      <c r="L1551" s="34">
        <v>0</v>
      </c>
      <c r="O1551" s="35" t="str">
        <f>IF([1]totrevprm!O1552="","",[1]totrevprm!O1552)</f>
        <v/>
      </c>
      <c r="P1551" s="32">
        <v>340237104.97619092</v>
      </c>
      <c r="Q1551" s="32">
        <v>178219790.30000001</v>
      </c>
      <c r="V1551" s="35"/>
      <c r="W1551" s="55"/>
      <c r="X1551" s="55"/>
      <c r="Y1551" s="55"/>
      <c r="Z1551" s="55"/>
    </row>
    <row r="1552" spans="1:26">
      <c r="A1552" s="47" t="s">
        <v>63</v>
      </c>
      <c r="B1552" s="48" t="s">
        <v>233</v>
      </c>
      <c r="C1552" s="49"/>
      <c r="D1552" s="50">
        <v>2017</v>
      </c>
      <c r="E1552" s="34">
        <v>2240435673</v>
      </c>
      <c r="F1552" s="34">
        <v>2996928638</v>
      </c>
      <c r="G1552" s="34">
        <v>4739825797.1599998</v>
      </c>
      <c r="H1552" s="34">
        <v>0</v>
      </c>
      <c r="I1552" s="52">
        <f t="shared" si="80"/>
        <v>9977190108.1599998</v>
      </c>
      <c r="J1552" s="51">
        <v>-158472</v>
      </c>
      <c r="K1552" s="53">
        <f t="shared" si="81"/>
        <v>9977031636.1599998</v>
      </c>
      <c r="L1552" s="34">
        <v>0</v>
      </c>
      <c r="O1552" s="35" t="str">
        <f>IF([1]totrevprm!O1553="","",[1]totrevprm!O1553)</f>
        <v/>
      </c>
      <c r="P1552" s="32">
        <v>366544726.92800474</v>
      </c>
      <c r="Q1552" s="32">
        <v>175588484.85999998</v>
      </c>
      <c r="V1552" s="35"/>
      <c r="W1552" s="55"/>
      <c r="X1552" s="55"/>
      <c r="Y1552" s="55"/>
      <c r="Z1552" s="55"/>
    </row>
    <row r="1553" spans="1:26">
      <c r="A1553" s="47" t="s">
        <v>63</v>
      </c>
      <c r="B1553" s="48" t="s">
        <v>233</v>
      </c>
      <c r="C1553" s="49"/>
      <c r="D1553" s="50">
        <v>2018</v>
      </c>
      <c r="E1553" s="34">
        <v>2257174323</v>
      </c>
      <c r="F1553" s="34">
        <v>3505794546</v>
      </c>
      <c r="G1553" s="34">
        <v>5179200677.0599995</v>
      </c>
      <c r="H1553" s="34">
        <v>0</v>
      </c>
      <c r="I1553" s="52">
        <f t="shared" si="80"/>
        <v>10942169546.059999</v>
      </c>
      <c r="J1553" s="51">
        <v>-11134</v>
      </c>
      <c r="K1553" s="53">
        <f t="shared" si="81"/>
        <v>10942158412.059999</v>
      </c>
      <c r="L1553" s="57">
        <v>0</v>
      </c>
      <c r="O1553" s="35" t="str">
        <f>IF([1]totrevprm!O1554="","",[1]totrevprm!O1554)</f>
        <v/>
      </c>
      <c r="P1553" s="32">
        <v>366332861.94466203</v>
      </c>
      <c r="Q1553" s="32">
        <v>177155471.85604751</v>
      </c>
      <c r="V1553" s="35"/>
      <c r="W1553" s="55"/>
      <c r="X1553" s="55"/>
      <c r="Y1553" s="55"/>
      <c r="Z1553" s="55"/>
    </row>
    <row r="1554" spans="1:26">
      <c r="A1554" s="47" t="s">
        <v>63</v>
      </c>
      <c r="B1554" s="48" t="s">
        <v>233</v>
      </c>
      <c r="C1554" s="49"/>
      <c r="D1554" s="50">
        <v>2019</v>
      </c>
      <c r="E1554" s="34">
        <v>2374333283</v>
      </c>
      <c r="F1554" s="34">
        <v>3956768319</v>
      </c>
      <c r="G1554" s="34">
        <v>5377184579.7453995</v>
      </c>
      <c r="H1554" s="34">
        <v>0</v>
      </c>
      <c r="I1554" s="52">
        <f t="shared" si="80"/>
        <v>11708286181.745399</v>
      </c>
      <c r="J1554" s="51">
        <v>-12626528</v>
      </c>
      <c r="K1554" s="53">
        <f t="shared" si="81"/>
        <v>11695659653.745399</v>
      </c>
      <c r="L1554" s="57">
        <v>0</v>
      </c>
      <c r="O1554" s="35" t="str">
        <f>IF([1]totrevprm!O1555="","",[1]totrevprm!O1555)</f>
        <v/>
      </c>
      <c r="P1554" s="32">
        <v>392506414.4566322</v>
      </c>
      <c r="Q1554" s="32">
        <v>180000129.7308881</v>
      </c>
      <c r="V1554" s="35"/>
      <c r="W1554" s="55"/>
      <c r="X1554" s="55"/>
      <c r="Y1554" s="55"/>
      <c r="Z1554" s="55"/>
    </row>
    <row r="1555" spans="1:26">
      <c r="A1555" s="47" t="s">
        <v>63</v>
      </c>
      <c r="B1555" s="48" t="s">
        <v>233</v>
      </c>
      <c r="C1555" s="49"/>
      <c r="D1555" s="50">
        <v>2020</v>
      </c>
      <c r="E1555" s="34">
        <v>2436275499</v>
      </c>
      <c r="F1555" s="34">
        <v>3595448162</v>
      </c>
      <c r="G1555" s="34">
        <v>5847642242</v>
      </c>
      <c r="H1555" s="34">
        <v>0</v>
      </c>
      <c r="I1555" s="52">
        <f t="shared" si="80"/>
        <v>11879365903</v>
      </c>
      <c r="J1555" s="51">
        <v>-5523</v>
      </c>
      <c r="K1555" s="53">
        <f t="shared" si="81"/>
        <v>11879360380</v>
      </c>
      <c r="L1555" s="57">
        <v>0</v>
      </c>
      <c r="M1555" s="63" t="s">
        <v>163</v>
      </c>
      <c r="N1555" t="s">
        <v>101</v>
      </c>
      <c r="O1555" s="35" t="str">
        <f>IF([1]totrevprm!O1556="","",[1]totrevprm!O1556)</f>
        <v>Yes</v>
      </c>
      <c r="P1555" s="32">
        <v>394643054</v>
      </c>
      <c r="Q1555" s="32">
        <v>173806407</v>
      </c>
      <c r="V1555" s="35"/>
      <c r="W1555" s="55"/>
      <c r="X1555" s="55"/>
      <c r="Y1555" s="55"/>
      <c r="Z1555" s="55"/>
    </row>
    <row r="1556" spans="1:26">
      <c r="A1556" s="47" t="s">
        <v>63</v>
      </c>
      <c r="B1556" s="48" t="s">
        <v>233</v>
      </c>
      <c r="C1556" s="49"/>
      <c r="D1556" s="50">
        <v>2021</v>
      </c>
      <c r="E1556" s="34">
        <v>2613395888</v>
      </c>
      <c r="F1556" s="34">
        <v>4345631639</v>
      </c>
      <c r="G1556" s="34">
        <v>6174678932</v>
      </c>
      <c r="H1556" s="34">
        <v>0</v>
      </c>
      <c r="I1556" s="52">
        <f t="shared" si="80"/>
        <v>13133706459</v>
      </c>
      <c r="J1556" s="57">
        <v>-5</v>
      </c>
      <c r="K1556" s="53">
        <f t="shared" si="81"/>
        <v>13133706454</v>
      </c>
      <c r="L1556" s="57">
        <v>0</v>
      </c>
      <c r="M1556" s="63" t="s">
        <v>132</v>
      </c>
      <c r="N1556" t="s">
        <v>101</v>
      </c>
      <c r="O1556" s="35"/>
      <c r="P1556" s="32">
        <v>384946782.34000003</v>
      </c>
      <c r="Q1556" s="32">
        <v>195014579</v>
      </c>
      <c r="V1556" s="35"/>
      <c r="W1556" s="55"/>
      <c r="X1556" s="55"/>
      <c r="Y1556" s="55"/>
      <c r="Z1556" s="55"/>
    </row>
    <row r="1557" spans="1:26">
      <c r="A1557" s="47" t="s">
        <v>63</v>
      </c>
      <c r="B1557" s="48" t="s">
        <v>233</v>
      </c>
      <c r="C1557" s="49"/>
      <c r="D1557" s="50">
        <v>2022</v>
      </c>
      <c r="E1557" s="34">
        <v>2638139602</v>
      </c>
      <c r="F1557" s="34">
        <v>5828475511</v>
      </c>
      <c r="G1557" s="34">
        <v>6550710962</v>
      </c>
      <c r="H1557" s="34">
        <v>0</v>
      </c>
      <c r="I1557" s="52">
        <f t="shared" si="80"/>
        <v>15017326075</v>
      </c>
      <c r="J1557" s="57">
        <v>-45875</v>
      </c>
      <c r="K1557" s="53">
        <f t="shared" si="81"/>
        <v>15017280200</v>
      </c>
      <c r="L1557" s="57">
        <v>0</v>
      </c>
      <c r="M1557" s="63" t="s">
        <v>132</v>
      </c>
      <c r="N1557" t="s">
        <v>101</v>
      </c>
      <c r="O1557" s="35" t="str">
        <f>IF([1]totrevprm!O1560="","",[1]totrevprm!O1560)</f>
        <v/>
      </c>
      <c r="P1557" s="57">
        <v>409625183</v>
      </c>
      <c r="Q1557" s="57">
        <v>188105786</v>
      </c>
    </row>
    <row r="1558" spans="1:26">
      <c r="A1558" s="47" t="s">
        <v>63</v>
      </c>
      <c r="B1558" s="48" t="s">
        <v>233</v>
      </c>
      <c r="C1558" s="49"/>
      <c r="D1558" s="50">
        <v>2023</v>
      </c>
      <c r="E1558" s="34">
        <v>2744628382</v>
      </c>
      <c r="F1558" s="34">
        <v>6652569458.5565004</v>
      </c>
      <c r="G1558" s="34">
        <v>7608168659.0443001</v>
      </c>
      <c r="H1558" s="34">
        <v>0</v>
      </c>
      <c r="I1558" s="52">
        <f t="shared" si="80"/>
        <v>17005366499.6008</v>
      </c>
      <c r="J1558" s="57">
        <v>-159228</v>
      </c>
      <c r="K1558" s="53">
        <f t="shared" si="81"/>
        <v>17005207271.6008</v>
      </c>
      <c r="L1558" s="34">
        <v>0</v>
      </c>
      <c r="M1558" s="63" t="s">
        <v>132</v>
      </c>
      <c r="O1558" s="35"/>
      <c r="P1558" s="57">
        <v>453728319.38999999</v>
      </c>
      <c r="Q1558" s="57">
        <v>192415397</v>
      </c>
    </row>
    <row r="1559" spans="1:26">
      <c r="A1559" s="47"/>
      <c r="B1559" s="49"/>
      <c r="C1559" s="49"/>
      <c r="E1559" s="51"/>
      <c r="F1559" s="51"/>
      <c r="G1559" s="51"/>
      <c r="H1559" s="51"/>
      <c r="I1559" s="52"/>
      <c r="K1559" s="59"/>
      <c r="L1559" s="34"/>
      <c r="O1559" s="35"/>
    </row>
    <row r="1560" spans="1:26">
      <c r="A1560" s="47" t="s">
        <v>64</v>
      </c>
      <c r="B1560" s="48" t="s">
        <v>234</v>
      </c>
      <c r="C1560" s="49" t="s">
        <v>124</v>
      </c>
      <c r="D1560" s="50">
        <v>1988</v>
      </c>
      <c r="E1560" s="51">
        <v>171874879</v>
      </c>
      <c r="F1560" s="51">
        <v>160470797</v>
      </c>
      <c r="G1560" s="51">
        <v>224310316</v>
      </c>
      <c r="H1560" s="51">
        <v>0</v>
      </c>
      <c r="I1560" s="52">
        <f t="shared" si="80"/>
        <v>556655992</v>
      </c>
      <c r="J1560" s="51">
        <v>-196397</v>
      </c>
      <c r="K1560" s="53">
        <f>SUM(I1560:J1560)</f>
        <v>556459595</v>
      </c>
      <c r="L1560" s="34">
        <v>0</v>
      </c>
      <c r="O1560" s="35" t="str">
        <f>IF([1]totrevprm!O1561="","",[1]totrevprm!O1561)</f>
        <v/>
      </c>
    </row>
    <row r="1561" spans="1:26">
      <c r="A1561" s="47" t="s">
        <v>64</v>
      </c>
      <c r="B1561" s="48" t="s">
        <v>234</v>
      </c>
      <c r="C1561" s="49" t="s">
        <v>125</v>
      </c>
      <c r="D1561" s="50">
        <v>1989</v>
      </c>
      <c r="E1561" s="51">
        <v>164165888</v>
      </c>
      <c r="F1561" s="51">
        <v>154402927</v>
      </c>
      <c r="G1561" s="51">
        <v>239395164</v>
      </c>
      <c r="H1561" s="51">
        <v>0</v>
      </c>
      <c r="I1561" s="52">
        <f t="shared" si="80"/>
        <v>557963979</v>
      </c>
      <c r="J1561" s="51">
        <v>-1345954</v>
      </c>
      <c r="K1561" s="53">
        <f t="shared" ref="K1561:K1595" si="82">SUM(I1561:J1561)</f>
        <v>556618025</v>
      </c>
      <c r="L1561" s="34">
        <v>0</v>
      </c>
      <c r="O1561" s="35" t="str">
        <f>IF([1]totrevprm!O1562="","",[1]totrevprm!O1562)</f>
        <v/>
      </c>
    </row>
    <row r="1562" spans="1:26">
      <c r="A1562" s="47" t="s">
        <v>64</v>
      </c>
      <c r="B1562" s="48" t="s">
        <v>234</v>
      </c>
      <c r="C1562" s="49" t="s">
        <v>125</v>
      </c>
      <c r="D1562" s="50">
        <v>1990</v>
      </c>
      <c r="E1562" s="51">
        <v>167821811</v>
      </c>
      <c r="F1562" s="51">
        <v>165387971.84</v>
      </c>
      <c r="G1562" s="51">
        <v>254570615</v>
      </c>
      <c r="H1562" s="51">
        <v>0</v>
      </c>
      <c r="I1562" s="52">
        <f t="shared" si="80"/>
        <v>587780397.84000003</v>
      </c>
      <c r="J1562" s="51">
        <v>-1809544</v>
      </c>
      <c r="K1562" s="53">
        <f t="shared" si="82"/>
        <v>585970853.84000003</v>
      </c>
      <c r="L1562" s="34">
        <v>0</v>
      </c>
      <c r="O1562" s="35" t="str">
        <f>IF([1]totrevprm!O1563="","",[1]totrevprm!O1563)</f>
        <v/>
      </c>
    </row>
    <row r="1563" spans="1:26">
      <c r="A1563" s="47" t="s">
        <v>64</v>
      </c>
      <c r="B1563" s="48" t="s">
        <v>234</v>
      </c>
      <c r="C1563" s="49" t="s">
        <v>125</v>
      </c>
      <c r="D1563" s="50">
        <v>1991</v>
      </c>
      <c r="E1563" s="51">
        <v>179567209</v>
      </c>
      <c r="F1563" s="51">
        <v>181276707</v>
      </c>
      <c r="G1563" s="51">
        <v>266294144</v>
      </c>
      <c r="H1563" s="51">
        <v>0</v>
      </c>
      <c r="I1563" s="52">
        <f t="shared" si="80"/>
        <v>627138060</v>
      </c>
      <c r="J1563" s="51">
        <v>-73442</v>
      </c>
      <c r="K1563" s="53">
        <f t="shared" si="82"/>
        <v>627064618</v>
      </c>
      <c r="L1563" s="34">
        <v>0</v>
      </c>
      <c r="O1563" s="35" t="str">
        <f>IF([1]totrevprm!O1564="","",[1]totrevprm!O1564)</f>
        <v/>
      </c>
    </row>
    <row r="1564" spans="1:26">
      <c r="A1564" s="47" t="s">
        <v>64</v>
      </c>
      <c r="B1564" s="48" t="s">
        <v>234</v>
      </c>
      <c r="C1564" s="49" t="s">
        <v>125</v>
      </c>
      <c r="D1564" s="50">
        <v>1992</v>
      </c>
      <c r="E1564" s="51">
        <v>189295694</v>
      </c>
      <c r="F1564" s="51">
        <v>177520864.19999999</v>
      </c>
      <c r="G1564" s="51">
        <v>293691882</v>
      </c>
      <c r="H1564" s="51">
        <v>0</v>
      </c>
      <c r="I1564" s="52">
        <f t="shared" si="80"/>
        <v>660508440.20000005</v>
      </c>
      <c r="J1564" s="51">
        <v>-109005</v>
      </c>
      <c r="K1564" s="53">
        <f t="shared" si="82"/>
        <v>660399435.20000005</v>
      </c>
      <c r="L1564" s="34">
        <v>0</v>
      </c>
      <c r="O1564" s="35" t="str">
        <f>IF([1]totrevprm!O1565="","",[1]totrevprm!O1565)</f>
        <v/>
      </c>
    </row>
    <row r="1565" spans="1:26">
      <c r="A1565" s="47" t="s">
        <v>64</v>
      </c>
      <c r="B1565" s="48" t="s">
        <v>234</v>
      </c>
      <c r="C1565" s="49" t="s">
        <v>125</v>
      </c>
      <c r="D1565" s="50">
        <v>1993</v>
      </c>
      <c r="E1565" s="51">
        <v>184534209</v>
      </c>
      <c r="F1565" s="51">
        <v>154806390</v>
      </c>
      <c r="G1565" s="51">
        <v>309129040</v>
      </c>
      <c r="H1565" s="51">
        <v>0</v>
      </c>
      <c r="I1565" s="52">
        <f t="shared" si="80"/>
        <v>648469639</v>
      </c>
      <c r="J1565" s="51">
        <v>-10432</v>
      </c>
      <c r="K1565" s="53">
        <f t="shared" si="82"/>
        <v>648459207</v>
      </c>
      <c r="L1565" s="34">
        <v>0</v>
      </c>
      <c r="O1565" s="35" t="str">
        <f>IF([1]totrevprm!O1566="","",[1]totrevprm!O1566)</f>
        <v/>
      </c>
    </row>
    <row r="1566" spans="1:26">
      <c r="A1566" s="47" t="s">
        <v>64</v>
      </c>
      <c r="B1566" s="48" t="s">
        <v>234</v>
      </c>
      <c r="C1566" s="49" t="s">
        <v>125</v>
      </c>
      <c r="D1566" s="50">
        <v>1994</v>
      </c>
      <c r="E1566" s="51">
        <v>204777549</v>
      </c>
      <c r="F1566" s="51">
        <v>198188809</v>
      </c>
      <c r="G1566" s="51">
        <v>336796117</v>
      </c>
      <c r="H1566" s="51">
        <v>0</v>
      </c>
      <c r="I1566" s="52">
        <f t="shared" si="80"/>
        <v>739762475</v>
      </c>
      <c r="J1566" s="51">
        <v>-5212815</v>
      </c>
      <c r="K1566" s="53">
        <f t="shared" si="82"/>
        <v>734549660</v>
      </c>
      <c r="L1566" s="34">
        <v>0</v>
      </c>
      <c r="O1566" s="35" t="str">
        <f>IF([1]totrevprm!O1567="","",[1]totrevprm!O1567)</f>
        <v/>
      </c>
    </row>
    <row r="1567" spans="1:26">
      <c r="A1567" s="47" t="s">
        <v>64</v>
      </c>
      <c r="B1567" s="48" t="s">
        <v>234</v>
      </c>
      <c r="C1567" s="49" t="s">
        <v>125</v>
      </c>
      <c r="D1567" s="50">
        <v>1995</v>
      </c>
      <c r="E1567" s="51">
        <v>223151747</v>
      </c>
      <c r="F1567" s="51">
        <v>199043824</v>
      </c>
      <c r="G1567" s="51">
        <v>315070850</v>
      </c>
      <c r="H1567" s="51">
        <v>0</v>
      </c>
      <c r="I1567" s="52">
        <f t="shared" ref="I1567:I1630" si="83">SUM(E1567:H1567)</f>
        <v>737266421</v>
      </c>
      <c r="J1567" s="51">
        <v>-231559</v>
      </c>
      <c r="K1567" s="53">
        <f t="shared" si="82"/>
        <v>737034862</v>
      </c>
      <c r="L1567" s="34">
        <v>0</v>
      </c>
      <c r="O1567" s="35" t="str">
        <f>IF([1]totrevprm!O1568="","",[1]totrevprm!O1568)</f>
        <v/>
      </c>
    </row>
    <row r="1568" spans="1:26">
      <c r="A1568" s="47" t="s">
        <v>64</v>
      </c>
      <c r="B1568" s="48" t="s">
        <v>234</v>
      </c>
      <c r="C1568" s="49" t="s">
        <v>125</v>
      </c>
      <c r="D1568" s="50">
        <v>1996</v>
      </c>
      <c r="E1568" s="51">
        <v>231483651</v>
      </c>
      <c r="F1568" s="51">
        <v>145665585</v>
      </c>
      <c r="G1568" s="51">
        <v>351139255</v>
      </c>
      <c r="H1568" s="51">
        <v>0</v>
      </c>
      <c r="I1568" s="52">
        <f t="shared" si="83"/>
        <v>728288491</v>
      </c>
      <c r="J1568" s="51">
        <v>-3</v>
      </c>
      <c r="K1568" s="53">
        <f t="shared" si="82"/>
        <v>728288488</v>
      </c>
      <c r="L1568" s="34">
        <v>0</v>
      </c>
      <c r="O1568" s="35" t="str">
        <f>IF([1]totrevprm!O1569="","",[1]totrevprm!O1569)</f>
        <v/>
      </c>
    </row>
    <row r="1569" spans="1:26">
      <c r="A1569" s="47" t="s">
        <v>64</v>
      </c>
      <c r="B1569" s="48" t="s">
        <v>234</v>
      </c>
      <c r="C1569" s="49" t="s">
        <v>125</v>
      </c>
      <c r="D1569" s="50">
        <v>1997</v>
      </c>
      <c r="E1569" s="51">
        <v>233356861</v>
      </c>
      <c r="F1569" s="51">
        <v>153521535</v>
      </c>
      <c r="G1569" s="51">
        <v>415557589</v>
      </c>
      <c r="H1569" s="51">
        <v>0</v>
      </c>
      <c r="I1569" s="52">
        <f t="shared" si="83"/>
        <v>802435985</v>
      </c>
      <c r="J1569" s="51">
        <v>-1</v>
      </c>
      <c r="K1569" s="53">
        <f t="shared" si="82"/>
        <v>802435984</v>
      </c>
      <c r="L1569" s="34">
        <v>0</v>
      </c>
      <c r="O1569" s="35" t="str">
        <f>IF([1]totrevprm!O1570="","",[1]totrevprm!O1570)</f>
        <v/>
      </c>
    </row>
    <row r="1570" spans="1:26">
      <c r="A1570" s="47" t="s">
        <v>64</v>
      </c>
      <c r="B1570" s="48" t="s">
        <v>234</v>
      </c>
      <c r="C1570" s="49" t="s">
        <v>125</v>
      </c>
      <c r="D1570" s="50">
        <v>1998</v>
      </c>
      <c r="E1570" s="51">
        <v>225174978</v>
      </c>
      <c r="F1570" s="51">
        <v>143147379</v>
      </c>
      <c r="G1570" s="51">
        <v>410864385</v>
      </c>
      <c r="H1570" s="51">
        <v>0</v>
      </c>
      <c r="I1570" s="52">
        <f t="shared" si="83"/>
        <v>779186742</v>
      </c>
      <c r="J1570" s="51">
        <v>-2</v>
      </c>
      <c r="K1570" s="53">
        <f t="shared" si="82"/>
        <v>779186740</v>
      </c>
      <c r="L1570" s="34">
        <v>0</v>
      </c>
      <c r="O1570" s="35" t="str">
        <f>IF([1]totrevprm!O1571="","",[1]totrevprm!O1571)</f>
        <v/>
      </c>
    </row>
    <row r="1571" spans="1:26">
      <c r="A1571" s="47" t="s">
        <v>64</v>
      </c>
      <c r="B1571" s="48" t="s">
        <v>234</v>
      </c>
      <c r="C1571" s="49" t="s">
        <v>125</v>
      </c>
      <c r="D1571" s="50">
        <v>1999</v>
      </c>
      <c r="E1571" s="51">
        <v>235379857</v>
      </c>
      <c r="F1571" s="51">
        <v>213865986</v>
      </c>
      <c r="G1571" s="51">
        <v>445546362</v>
      </c>
      <c r="H1571" s="51">
        <v>0</v>
      </c>
      <c r="I1571" s="52">
        <f t="shared" si="83"/>
        <v>894792205</v>
      </c>
      <c r="J1571" s="51">
        <v>-2</v>
      </c>
      <c r="K1571" s="53">
        <f t="shared" si="82"/>
        <v>894792203</v>
      </c>
      <c r="L1571" s="34">
        <v>0</v>
      </c>
      <c r="O1571" s="35" t="str">
        <f>IF([1]totrevprm!O1572="","",[1]totrevprm!O1572)</f>
        <v/>
      </c>
    </row>
    <row r="1572" spans="1:26">
      <c r="A1572" s="47" t="s">
        <v>64</v>
      </c>
      <c r="B1572" s="48" t="s">
        <v>234</v>
      </c>
      <c r="C1572" s="49" t="s">
        <v>125</v>
      </c>
      <c r="D1572" s="50">
        <v>2000</v>
      </c>
      <c r="E1572" s="51">
        <v>239961279</v>
      </c>
      <c r="F1572" s="51">
        <v>218007368</v>
      </c>
      <c r="G1572" s="51">
        <v>466355760</v>
      </c>
      <c r="H1572" s="51">
        <v>0</v>
      </c>
      <c r="I1572" s="52">
        <f t="shared" si="83"/>
        <v>924324407</v>
      </c>
      <c r="J1572" s="51">
        <v>-95404</v>
      </c>
      <c r="K1572" s="53">
        <f t="shared" si="82"/>
        <v>924229003</v>
      </c>
      <c r="L1572" s="34">
        <v>0</v>
      </c>
      <c r="O1572" s="35" t="str">
        <f>IF([1]totrevprm!O1573="","",[1]totrevprm!O1573)</f>
        <v/>
      </c>
      <c r="V1572" s="35" t="s">
        <v>234</v>
      </c>
      <c r="W1572" s="55">
        <v>414512</v>
      </c>
      <c r="X1572" s="55">
        <v>4460469</v>
      </c>
      <c r="Y1572" s="55">
        <v>5810800</v>
      </c>
      <c r="Z1572" s="55">
        <v>0</v>
      </c>
    </row>
    <row r="1573" spans="1:26">
      <c r="A1573" s="47" t="s">
        <v>64</v>
      </c>
      <c r="B1573" s="48" t="s">
        <v>234</v>
      </c>
      <c r="C1573" s="49" t="s">
        <v>125</v>
      </c>
      <c r="D1573" s="50">
        <v>2001</v>
      </c>
      <c r="E1573" s="51">
        <v>245809542</v>
      </c>
      <c r="F1573" s="51">
        <v>292699443</v>
      </c>
      <c r="G1573" s="51">
        <v>511256771</v>
      </c>
      <c r="H1573" s="51">
        <v>0</v>
      </c>
      <c r="I1573" s="52">
        <f t="shared" si="83"/>
        <v>1049765756</v>
      </c>
      <c r="J1573" s="51">
        <v>-1017745</v>
      </c>
      <c r="K1573" s="53">
        <f t="shared" si="82"/>
        <v>1048748011</v>
      </c>
      <c r="L1573" s="34">
        <v>0</v>
      </c>
      <c r="O1573" s="35" t="str">
        <f>IF([1]totrevprm!O1574="","",[1]totrevprm!O1574)</f>
        <v/>
      </c>
      <c r="V1573" s="35"/>
      <c r="W1573" s="55"/>
      <c r="X1573" s="55"/>
      <c r="Y1573" s="55"/>
      <c r="Z1573" s="55"/>
    </row>
    <row r="1574" spans="1:26">
      <c r="A1574" s="47" t="s">
        <v>64</v>
      </c>
      <c r="B1574" s="48" t="s">
        <v>234</v>
      </c>
      <c r="C1574" s="49" t="s">
        <v>125</v>
      </c>
      <c r="D1574" s="50">
        <v>2002</v>
      </c>
      <c r="E1574" s="51">
        <v>283298104</v>
      </c>
      <c r="F1574" s="51">
        <v>359384401</v>
      </c>
      <c r="G1574" s="51">
        <v>524895916</v>
      </c>
      <c r="H1574" s="51">
        <v>0</v>
      </c>
      <c r="I1574" s="52">
        <f t="shared" si="83"/>
        <v>1167578421</v>
      </c>
      <c r="J1574" s="51">
        <v>-98625</v>
      </c>
      <c r="K1574" s="53">
        <f t="shared" si="82"/>
        <v>1167479796</v>
      </c>
      <c r="L1574" s="34">
        <v>0</v>
      </c>
      <c r="O1574" s="35" t="str">
        <f>IF([1]totrevprm!O1575="","",[1]totrevprm!O1575)</f>
        <v/>
      </c>
      <c r="V1574" s="76" t="s">
        <v>235</v>
      </c>
      <c r="W1574" s="55"/>
      <c r="X1574" s="55"/>
      <c r="Y1574" s="55"/>
      <c r="Z1574" s="55"/>
    </row>
    <row r="1575" spans="1:26">
      <c r="A1575" s="47" t="s">
        <v>64</v>
      </c>
      <c r="B1575" s="48" t="s">
        <v>234</v>
      </c>
      <c r="C1575" s="49" t="s">
        <v>236</v>
      </c>
      <c r="D1575" s="50">
        <v>2003</v>
      </c>
      <c r="E1575" s="56">
        <v>269449663</v>
      </c>
      <c r="F1575" s="56">
        <v>315582735</v>
      </c>
      <c r="G1575" s="56">
        <v>566158179</v>
      </c>
      <c r="H1575" s="51">
        <v>0</v>
      </c>
      <c r="I1575" s="52">
        <f t="shared" si="83"/>
        <v>1151190577</v>
      </c>
      <c r="J1575" s="51">
        <v>-3</v>
      </c>
      <c r="K1575" s="53">
        <f t="shared" si="82"/>
        <v>1151190574</v>
      </c>
      <c r="L1575" s="34">
        <v>0</v>
      </c>
      <c r="M1575" s="74"/>
      <c r="N1575" s="74"/>
      <c r="O1575" s="35" t="str">
        <f>IF([1]totrevprm!O1576="","",[1]totrevprm!O1576)</f>
        <v/>
      </c>
      <c r="R1575" s="74"/>
      <c r="S1575" s="75"/>
      <c r="T1575" s="75"/>
      <c r="V1575" s="77" t="s">
        <v>129</v>
      </c>
      <c r="W1575" s="55"/>
      <c r="X1575" s="34">
        <f>10330209+63900</f>
        <v>10394109</v>
      </c>
      <c r="Y1575" s="78"/>
      <c r="Z1575" s="55"/>
    </row>
    <row r="1576" spans="1:26">
      <c r="A1576" s="47" t="s">
        <v>64</v>
      </c>
      <c r="B1576" s="48" t="s">
        <v>234</v>
      </c>
      <c r="C1576" s="49" t="s">
        <v>125</v>
      </c>
      <c r="D1576" s="50">
        <v>2004</v>
      </c>
      <c r="E1576" s="56">
        <v>306844117</v>
      </c>
      <c r="F1576" s="56">
        <v>294072377</v>
      </c>
      <c r="G1576" s="56">
        <v>603701228</v>
      </c>
      <c r="H1576" s="51">
        <v>0</v>
      </c>
      <c r="I1576" s="52">
        <f t="shared" si="83"/>
        <v>1204617722</v>
      </c>
      <c r="J1576" s="51">
        <v>-58874</v>
      </c>
      <c r="K1576" s="53">
        <f t="shared" si="82"/>
        <v>1204558848</v>
      </c>
      <c r="L1576" s="34">
        <v>0</v>
      </c>
      <c r="O1576" s="35" t="str">
        <f>IF([1]totrevprm!O1577="","",[1]totrevprm!O1577)</f>
        <v/>
      </c>
      <c r="T1576" s="62"/>
      <c r="V1576" s="79" t="s">
        <v>129</v>
      </c>
      <c r="W1576" s="55"/>
      <c r="X1576" s="34">
        <v>2329689</v>
      </c>
      <c r="Y1576" s="32"/>
      <c r="Z1576" s="55"/>
    </row>
    <row r="1577" spans="1:26">
      <c r="A1577" s="47" t="s">
        <v>64</v>
      </c>
      <c r="B1577" s="48" t="s">
        <v>234</v>
      </c>
      <c r="C1577" s="49"/>
      <c r="D1577" s="50">
        <v>2005</v>
      </c>
      <c r="E1577" s="56">
        <v>319199205</v>
      </c>
      <c r="F1577" s="56">
        <v>242601842</v>
      </c>
      <c r="G1577" s="56">
        <v>641529591.55999899</v>
      </c>
      <c r="H1577" s="51">
        <v>0</v>
      </c>
      <c r="I1577" s="52">
        <f t="shared" si="83"/>
        <v>1203330638.559999</v>
      </c>
      <c r="J1577" s="51">
        <v>-2</v>
      </c>
      <c r="K1577" s="53">
        <f t="shared" si="82"/>
        <v>1203330636.559999</v>
      </c>
      <c r="L1577" s="34">
        <v>0</v>
      </c>
      <c r="O1577" s="35" t="str">
        <f>IF([1]totrevprm!O1578="","",[1]totrevprm!O1578)</f>
        <v/>
      </c>
      <c r="T1577" s="62"/>
      <c r="V1577" s="79" t="s">
        <v>129</v>
      </c>
      <c r="W1577" s="55"/>
      <c r="X1577" s="34">
        <f>3238572+154227</f>
        <v>3392799</v>
      </c>
      <c r="Y1577" s="32"/>
      <c r="Z1577" s="55"/>
    </row>
    <row r="1578" spans="1:26">
      <c r="A1578" s="47" t="s">
        <v>64</v>
      </c>
      <c r="B1578" s="48" t="s">
        <v>234</v>
      </c>
      <c r="C1578" s="49"/>
      <c r="D1578" s="50">
        <v>2006</v>
      </c>
      <c r="E1578" s="34">
        <v>338323244</v>
      </c>
      <c r="F1578" s="34">
        <v>303115714</v>
      </c>
      <c r="G1578" s="34">
        <v>705336064</v>
      </c>
      <c r="H1578" s="34">
        <v>0</v>
      </c>
      <c r="I1578" s="52">
        <f t="shared" si="83"/>
        <v>1346775022</v>
      </c>
      <c r="J1578" s="51">
        <v>-392718</v>
      </c>
      <c r="K1578" s="53">
        <f t="shared" si="82"/>
        <v>1346382304</v>
      </c>
      <c r="L1578" s="34">
        <v>0</v>
      </c>
      <c r="O1578" s="35" t="str">
        <f>IF([1]totrevprm!O1579="","",[1]totrevprm!O1579)</f>
        <v/>
      </c>
      <c r="T1578" s="62"/>
      <c r="V1578" s="79" t="s">
        <v>129</v>
      </c>
      <c r="W1578" s="55"/>
      <c r="X1578" s="34">
        <v>0</v>
      </c>
      <c r="Y1578" s="32"/>
      <c r="Z1578" s="55"/>
    </row>
    <row r="1579" spans="1:26">
      <c r="A1579" s="47" t="s">
        <v>64</v>
      </c>
      <c r="B1579" s="48" t="s">
        <v>234</v>
      </c>
      <c r="C1579" s="49"/>
      <c r="D1579" s="50">
        <v>2007</v>
      </c>
      <c r="E1579" s="34">
        <v>371442131</v>
      </c>
      <c r="F1579" s="34">
        <v>321824767</v>
      </c>
      <c r="G1579" s="34">
        <v>758157353</v>
      </c>
      <c r="H1579" s="34">
        <v>0</v>
      </c>
      <c r="I1579" s="52">
        <f t="shared" si="83"/>
        <v>1451424251</v>
      </c>
      <c r="J1579" s="51">
        <v>-2</v>
      </c>
      <c r="K1579" s="53">
        <f t="shared" si="82"/>
        <v>1451424249</v>
      </c>
      <c r="L1579" s="34">
        <v>0</v>
      </c>
      <c r="O1579" s="35" t="str">
        <f>IF([1]totrevprm!O1580="","",[1]totrevprm!O1580)</f>
        <v/>
      </c>
      <c r="T1579" s="62"/>
      <c r="V1579" s="79" t="s">
        <v>129</v>
      </c>
      <c r="W1579" s="55"/>
      <c r="X1579" s="34">
        <v>3322340</v>
      </c>
      <c r="Y1579" s="32"/>
      <c r="Z1579" s="55"/>
    </row>
    <row r="1580" spans="1:26">
      <c r="A1580" s="47" t="s">
        <v>64</v>
      </c>
      <c r="B1580" s="48" t="s">
        <v>234</v>
      </c>
      <c r="C1580" s="49"/>
      <c r="D1580" s="50">
        <v>2008</v>
      </c>
      <c r="E1580" s="34">
        <v>417072791</v>
      </c>
      <c r="F1580" s="34">
        <v>391320986</v>
      </c>
      <c r="G1580" s="34">
        <v>789455310</v>
      </c>
      <c r="H1580" s="34">
        <v>0</v>
      </c>
      <c r="I1580" s="52">
        <f t="shared" si="83"/>
        <v>1597849087</v>
      </c>
      <c r="J1580" s="51">
        <v>-6169</v>
      </c>
      <c r="K1580" s="53">
        <f t="shared" si="82"/>
        <v>1597842918</v>
      </c>
      <c r="L1580" s="34">
        <v>0</v>
      </c>
      <c r="O1580" s="35" t="str">
        <f>IF([1]totrevprm!O1581="","",[1]totrevprm!O1581)</f>
        <v/>
      </c>
      <c r="T1580" s="62"/>
      <c r="V1580" s="79" t="s">
        <v>129</v>
      </c>
      <c r="W1580" s="55"/>
      <c r="X1580" s="34">
        <v>2791090</v>
      </c>
      <c r="Y1580" s="32"/>
      <c r="Z1580" s="55"/>
    </row>
    <row r="1581" spans="1:26">
      <c r="A1581" s="47" t="s">
        <v>64</v>
      </c>
      <c r="B1581" s="48" t="s">
        <v>234</v>
      </c>
      <c r="C1581" s="49"/>
      <c r="D1581" s="50">
        <v>2009</v>
      </c>
      <c r="E1581" s="34">
        <v>450007311</v>
      </c>
      <c r="F1581" s="34">
        <v>326903554</v>
      </c>
      <c r="G1581" s="34">
        <v>824663481</v>
      </c>
      <c r="H1581" s="34">
        <v>0</v>
      </c>
      <c r="I1581" s="52">
        <f t="shared" si="83"/>
        <v>1601574346</v>
      </c>
      <c r="J1581" s="51">
        <v>-3505</v>
      </c>
      <c r="K1581" s="53">
        <f t="shared" si="82"/>
        <v>1601570841</v>
      </c>
      <c r="L1581" s="34">
        <v>0</v>
      </c>
      <c r="O1581" s="35" t="str">
        <f>IF([1]totrevprm!O1582="","",[1]totrevprm!O1582)</f>
        <v/>
      </c>
      <c r="T1581" s="62"/>
      <c r="V1581" s="79" t="s">
        <v>129</v>
      </c>
      <c r="W1581" s="55"/>
      <c r="X1581" s="34">
        <v>3062844</v>
      </c>
      <c r="Y1581" s="32"/>
      <c r="Z1581" s="55"/>
    </row>
    <row r="1582" spans="1:26">
      <c r="A1582" s="47" t="s">
        <v>64</v>
      </c>
      <c r="B1582" s="48" t="s">
        <v>234</v>
      </c>
      <c r="C1582" s="49"/>
      <c r="D1582" s="50">
        <v>2010</v>
      </c>
      <c r="E1582" s="34">
        <v>478518624</v>
      </c>
      <c r="F1582" s="34">
        <v>300380731</v>
      </c>
      <c r="G1582" s="34">
        <v>874503936</v>
      </c>
      <c r="H1582" s="34">
        <v>0</v>
      </c>
      <c r="I1582" s="52">
        <f t="shared" si="83"/>
        <v>1653403291</v>
      </c>
      <c r="J1582" s="51">
        <v>-1612</v>
      </c>
      <c r="K1582" s="53">
        <f t="shared" si="82"/>
        <v>1653401679</v>
      </c>
      <c r="L1582" s="34">
        <v>0</v>
      </c>
      <c r="O1582" s="35" t="str">
        <f>IF([1]totrevprm!O1583="","",[1]totrevprm!O1583)</f>
        <v/>
      </c>
      <c r="T1582" s="62"/>
      <c r="V1582" s="35"/>
      <c r="W1582" s="55"/>
      <c r="Y1582" s="32"/>
      <c r="Z1582" s="55"/>
    </row>
    <row r="1583" spans="1:26">
      <c r="A1583" s="47" t="s">
        <v>64</v>
      </c>
      <c r="B1583" s="48" t="s">
        <v>234</v>
      </c>
      <c r="C1583" s="49"/>
      <c r="D1583" s="50">
        <v>2011</v>
      </c>
      <c r="E1583" s="34">
        <v>503248281</v>
      </c>
      <c r="F1583" s="34">
        <v>308337154</v>
      </c>
      <c r="G1583" s="34">
        <v>887867281.20000005</v>
      </c>
      <c r="H1583" s="34">
        <v>0</v>
      </c>
      <c r="I1583" s="52">
        <f t="shared" si="83"/>
        <v>1699452716.2</v>
      </c>
      <c r="J1583" s="51">
        <v>-1107</v>
      </c>
      <c r="K1583" s="53">
        <f t="shared" si="82"/>
        <v>1699451609.2</v>
      </c>
      <c r="L1583" s="34">
        <v>0</v>
      </c>
      <c r="O1583" s="35" t="str">
        <f>IF([1]totrevprm!O1584="","",[1]totrevprm!O1584)</f>
        <v/>
      </c>
      <c r="T1583" s="62"/>
      <c r="V1583" s="35"/>
      <c r="W1583" s="55"/>
      <c r="Y1583" s="32"/>
      <c r="Z1583" s="55"/>
    </row>
    <row r="1584" spans="1:26">
      <c r="A1584" s="47" t="s">
        <v>64</v>
      </c>
      <c r="B1584" s="48" t="s">
        <v>234</v>
      </c>
      <c r="C1584" s="49"/>
      <c r="D1584" s="50">
        <v>2012</v>
      </c>
      <c r="E1584" s="34">
        <v>548865772</v>
      </c>
      <c r="F1584" s="34">
        <v>360400578</v>
      </c>
      <c r="G1584" s="34">
        <v>955893219</v>
      </c>
      <c r="H1584" s="34">
        <v>0</v>
      </c>
      <c r="I1584" s="52">
        <f t="shared" si="83"/>
        <v>1865159569</v>
      </c>
      <c r="J1584" s="51">
        <v>-1103</v>
      </c>
      <c r="K1584" s="53">
        <f t="shared" si="82"/>
        <v>1865158466</v>
      </c>
      <c r="L1584" s="34">
        <v>0</v>
      </c>
      <c r="O1584" s="35" t="str">
        <f>IF([1]totrevprm!O1585="","",[1]totrevprm!O1585)</f>
        <v/>
      </c>
      <c r="V1584" s="35"/>
      <c r="W1584" s="55"/>
      <c r="Y1584" s="32"/>
      <c r="Z1584" s="55"/>
    </row>
    <row r="1585" spans="1:26">
      <c r="A1585" s="47" t="s">
        <v>64</v>
      </c>
      <c r="B1585" s="48" t="s">
        <v>234</v>
      </c>
      <c r="C1585" s="49"/>
      <c r="D1585" s="50">
        <v>2013</v>
      </c>
      <c r="E1585" s="34">
        <v>551188249</v>
      </c>
      <c r="F1585" s="34">
        <v>373533466</v>
      </c>
      <c r="G1585" s="34">
        <v>895491424</v>
      </c>
      <c r="H1585" s="34">
        <v>0</v>
      </c>
      <c r="I1585" s="52">
        <f t="shared" si="83"/>
        <v>1820213139</v>
      </c>
      <c r="J1585" s="51">
        <v>-3</v>
      </c>
      <c r="K1585" s="53">
        <f t="shared" si="82"/>
        <v>1820213136</v>
      </c>
      <c r="L1585" s="34">
        <v>0</v>
      </c>
      <c r="O1585" s="35" t="str">
        <f>IF([1]totrevprm!O1586="","",[1]totrevprm!O1586)</f>
        <v/>
      </c>
      <c r="V1585" s="35"/>
      <c r="W1585" s="55"/>
      <c r="Y1585" s="32"/>
      <c r="Z1585" s="55"/>
    </row>
    <row r="1586" spans="1:26">
      <c r="A1586" s="47" t="s">
        <v>64</v>
      </c>
      <c r="B1586" s="48" t="s">
        <v>234</v>
      </c>
      <c r="C1586" s="49"/>
      <c r="D1586" s="50">
        <v>2014</v>
      </c>
      <c r="E1586" s="34">
        <v>580195770</v>
      </c>
      <c r="F1586" s="34">
        <v>405284055</v>
      </c>
      <c r="G1586" s="34">
        <v>917815928.23000002</v>
      </c>
      <c r="H1586" s="34">
        <v>0</v>
      </c>
      <c r="I1586" s="52">
        <f t="shared" si="83"/>
        <v>1903295753.23</v>
      </c>
      <c r="J1586" s="51">
        <v>-51</v>
      </c>
      <c r="K1586" s="53">
        <f t="shared" si="82"/>
        <v>1903295702.23</v>
      </c>
      <c r="L1586" s="34">
        <v>0</v>
      </c>
      <c r="O1586" s="35" t="str">
        <f>IF([1]totrevprm!O1587="","",[1]totrevprm!O1587)</f>
        <v/>
      </c>
      <c r="V1586" s="35"/>
      <c r="W1586" s="55"/>
      <c r="Y1586" s="32"/>
      <c r="Z1586" s="55"/>
    </row>
    <row r="1587" spans="1:26">
      <c r="A1587" s="47" t="s">
        <v>64</v>
      </c>
      <c r="B1587" s="48" t="s">
        <v>234</v>
      </c>
      <c r="C1587" s="49"/>
      <c r="D1587" s="50">
        <v>2015</v>
      </c>
      <c r="E1587" s="34">
        <v>694946343</v>
      </c>
      <c r="F1587" s="34">
        <v>462797225</v>
      </c>
      <c r="G1587" s="34">
        <v>1012972553</v>
      </c>
      <c r="H1587" s="34">
        <v>0</v>
      </c>
      <c r="I1587" s="52">
        <f t="shared" si="83"/>
        <v>2170716121</v>
      </c>
      <c r="J1587" s="51">
        <v>-105998</v>
      </c>
      <c r="K1587" s="53">
        <f t="shared" si="82"/>
        <v>2170610123</v>
      </c>
      <c r="L1587" s="34">
        <v>0</v>
      </c>
      <c r="O1587" s="35" t="str">
        <f>IF([1]totrevprm!O1588="","",[1]totrevprm!O1588)</f>
        <v/>
      </c>
      <c r="P1587" s="32">
        <v>56893493.925463997</v>
      </c>
      <c r="Q1587" s="32">
        <v>61692045.318358213</v>
      </c>
      <c r="V1587" s="35"/>
      <c r="W1587" s="55"/>
      <c r="Y1587" s="32"/>
      <c r="Z1587" s="55"/>
    </row>
    <row r="1588" spans="1:26">
      <c r="A1588" s="47" t="s">
        <v>64</v>
      </c>
      <c r="B1588" s="48" t="s">
        <v>234</v>
      </c>
      <c r="C1588" s="49"/>
      <c r="D1588" s="50">
        <v>2016</v>
      </c>
      <c r="E1588" s="34">
        <v>664190049</v>
      </c>
      <c r="F1588" s="34">
        <v>452220130</v>
      </c>
      <c r="G1588" s="34">
        <v>1059326169</v>
      </c>
      <c r="H1588" s="34">
        <v>0</v>
      </c>
      <c r="I1588" s="52">
        <f t="shared" si="83"/>
        <v>2175736348</v>
      </c>
      <c r="J1588" s="51">
        <v>-2367</v>
      </c>
      <c r="K1588" s="53">
        <f t="shared" si="82"/>
        <v>2175733981</v>
      </c>
      <c r="L1588" s="34">
        <v>0</v>
      </c>
      <c r="O1588" s="35" t="str">
        <f>IF([1]totrevprm!O1589="","",[1]totrevprm!O1589)</f>
        <v/>
      </c>
      <c r="P1588" s="32">
        <v>58877551.39420671</v>
      </c>
      <c r="Q1588" s="32">
        <v>63190595.829999998</v>
      </c>
      <c r="V1588" s="35"/>
      <c r="W1588" s="55"/>
      <c r="Y1588" s="32"/>
      <c r="Z1588" s="55"/>
    </row>
    <row r="1589" spans="1:26">
      <c r="A1589" s="47" t="s">
        <v>64</v>
      </c>
      <c r="B1589" s="48" t="s">
        <v>234</v>
      </c>
      <c r="C1589" s="49"/>
      <c r="D1589" s="50">
        <v>2017</v>
      </c>
      <c r="E1589" s="34">
        <v>765699291</v>
      </c>
      <c r="F1589" s="34">
        <v>431035987</v>
      </c>
      <c r="G1589" s="34">
        <v>1136708087.9200001</v>
      </c>
      <c r="H1589" s="34">
        <v>0</v>
      </c>
      <c r="I1589" s="52">
        <f t="shared" si="83"/>
        <v>2333443365.9200001</v>
      </c>
      <c r="J1589" s="51">
        <v>-35056</v>
      </c>
      <c r="K1589" s="53">
        <f t="shared" si="82"/>
        <v>2333408309.9200001</v>
      </c>
      <c r="L1589" s="34">
        <v>0</v>
      </c>
      <c r="O1589" s="35" t="str">
        <f>IF([1]totrevprm!O1590="","",[1]totrevprm!O1590)</f>
        <v/>
      </c>
      <c r="P1589" s="32">
        <v>61039735.737293884</v>
      </c>
      <c r="Q1589" s="32">
        <v>63663958.829055123</v>
      </c>
      <c r="V1589" s="35"/>
      <c r="W1589" s="55"/>
      <c r="Y1589" s="32"/>
      <c r="Z1589" s="55"/>
    </row>
    <row r="1590" spans="1:26">
      <c r="A1590" s="47" t="s">
        <v>64</v>
      </c>
      <c r="B1590" s="48" t="s">
        <v>234</v>
      </c>
      <c r="C1590" s="49"/>
      <c r="D1590" s="50">
        <v>2018</v>
      </c>
      <c r="E1590" s="34">
        <v>768013865</v>
      </c>
      <c r="F1590" s="34">
        <v>485892577</v>
      </c>
      <c r="G1590" s="34">
        <v>1156775340.03</v>
      </c>
      <c r="H1590" s="34">
        <v>0</v>
      </c>
      <c r="I1590" s="52">
        <f t="shared" si="83"/>
        <v>2410681782.0299997</v>
      </c>
      <c r="J1590" s="51">
        <v>-30972</v>
      </c>
      <c r="K1590" s="53">
        <f t="shared" si="82"/>
        <v>2410650810.0299997</v>
      </c>
      <c r="L1590" s="57">
        <v>0</v>
      </c>
      <c r="O1590" s="35" t="str">
        <f>IF([1]totrevprm!O1591="","",[1]totrevprm!O1591)</f>
        <v/>
      </c>
      <c r="P1590" s="32">
        <v>64918033.39285861</v>
      </c>
      <c r="Q1590" s="32">
        <v>61674454.694906414</v>
      </c>
      <c r="V1590" s="35"/>
      <c r="W1590" s="55"/>
      <c r="Y1590" s="32"/>
      <c r="Z1590" s="55"/>
    </row>
    <row r="1591" spans="1:26">
      <c r="A1591" s="47" t="s">
        <v>64</v>
      </c>
      <c r="B1591" s="48" t="s">
        <v>234</v>
      </c>
      <c r="C1591" s="49"/>
      <c r="D1591" s="50">
        <v>2019</v>
      </c>
      <c r="E1591" s="34">
        <v>809592750</v>
      </c>
      <c r="F1591" s="34">
        <v>479835805</v>
      </c>
      <c r="G1591" s="34">
        <v>1152094736.8814001</v>
      </c>
      <c r="H1591" s="34">
        <v>0</v>
      </c>
      <c r="I1591" s="52">
        <f t="shared" si="83"/>
        <v>2441523291.8814001</v>
      </c>
      <c r="J1591" s="51">
        <v>-1537316</v>
      </c>
      <c r="K1591" s="53">
        <f t="shared" si="82"/>
        <v>2439985975.8814001</v>
      </c>
      <c r="L1591" s="57">
        <v>0</v>
      </c>
      <c r="O1591" s="35" t="str">
        <f>IF([1]totrevprm!O1592="","",[1]totrevprm!O1592)</f>
        <v/>
      </c>
      <c r="P1591" s="32">
        <v>70585965.314281672</v>
      </c>
      <c r="Q1591" s="32">
        <v>66296662.82</v>
      </c>
      <c r="V1591" s="35"/>
      <c r="W1591" s="55"/>
      <c r="Y1591" s="32"/>
      <c r="Z1591" s="55"/>
    </row>
    <row r="1592" spans="1:26">
      <c r="A1592" s="47" t="s">
        <v>64</v>
      </c>
      <c r="B1592" s="48" t="s">
        <v>234</v>
      </c>
      <c r="C1592" s="49"/>
      <c r="D1592" s="50">
        <v>2020</v>
      </c>
      <c r="E1592" s="34">
        <v>963966440</v>
      </c>
      <c r="F1592" s="34">
        <v>503466608</v>
      </c>
      <c r="G1592" s="34">
        <v>1173551693</v>
      </c>
      <c r="H1592" s="34">
        <v>0</v>
      </c>
      <c r="I1592" s="52">
        <f t="shared" si="83"/>
        <v>2640984741</v>
      </c>
      <c r="J1592" s="51">
        <v>-3</v>
      </c>
      <c r="K1592" s="53">
        <f t="shared" si="82"/>
        <v>2640984738</v>
      </c>
      <c r="L1592" s="57">
        <v>0</v>
      </c>
      <c r="M1592" s="61" t="s">
        <v>237</v>
      </c>
      <c r="N1592" t="s">
        <v>101</v>
      </c>
      <c r="O1592" s="35" t="str">
        <f>IF([1]totrevprm!O1593="","",[1]totrevprm!O1593)</f>
        <v>Yes</v>
      </c>
      <c r="P1592" s="32">
        <v>72008905</v>
      </c>
      <c r="Q1592" s="32">
        <v>64188631</v>
      </c>
      <c r="V1592" s="35"/>
      <c r="W1592" s="55"/>
      <c r="Y1592" s="32"/>
      <c r="Z1592" s="55"/>
    </row>
    <row r="1593" spans="1:26">
      <c r="A1593" s="47" t="s">
        <v>64</v>
      </c>
      <c r="B1593" s="48" t="s">
        <v>234</v>
      </c>
      <c r="C1593" s="49"/>
      <c r="D1593" s="50">
        <v>2021</v>
      </c>
      <c r="E1593" s="34">
        <v>1050032913</v>
      </c>
      <c r="F1593" s="34">
        <v>633708585</v>
      </c>
      <c r="G1593" s="34">
        <v>1210769841</v>
      </c>
      <c r="H1593" s="34">
        <v>0</v>
      </c>
      <c r="I1593" s="52">
        <f t="shared" si="83"/>
        <v>2894511339</v>
      </c>
      <c r="J1593" s="57">
        <v>-2</v>
      </c>
      <c r="K1593" s="53">
        <f t="shared" si="82"/>
        <v>2894511337</v>
      </c>
      <c r="L1593" s="57">
        <v>0</v>
      </c>
      <c r="M1593" s="61" t="s">
        <v>237</v>
      </c>
      <c r="N1593" t="s">
        <v>101</v>
      </c>
      <c r="O1593" s="35"/>
      <c r="P1593" s="32">
        <v>67250469.289999992</v>
      </c>
      <c r="Q1593" s="32">
        <v>66836581</v>
      </c>
      <c r="V1593" s="35"/>
      <c r="W1593" s="55"/>
      <c r="Y1593" s="32"/>
      <c r="Z1593" s="55"/>
    </row>
    <row r="1594" spans="1:26">
      <c r="A1594" s="47" t="s">
        <v>64</v>
      </c>
      <c r="B1594" s="48" t="s">
        <v>234</v>
      </c>
      <c r="C1594" s="49"/>
      <c r="D1594" s="50">
        <v>2022</v>
      </c>
      <c r="E1594" s="34">
        <v>848237122</v>
      </c>
      <c r="F1594" s="34">
        <v>657778843</v>
      </c>
      <c r="G1594" s="34">
        <v>1237344825</v>
      </c>
      <c r="H1594" s="34">
        <v>0</v>
      </c>
      <c r="I1594" s="52">
        <f t="shared" si="83"/>
        <v>2743360790</v>
      </c>
      <c r="J1594" s="57">
        <v>-160143</v>
      </c>
      <c r="K1594" s="53">
        <f t="shared" si="82"/>
        <v>2743200647</v>
      </c>
      <c r="L1594" s="57">
        <v>0</v>
      </c>
      <c r="M1594" s="61" t="s">
        <v>237</v>
      </c>
      <c r="N1594" t="s">
        <v>101</v>
      </c>
      <c r="O1594" s="35" t="str">
        <f>IF([1]totrevprm!O1597="","",[1]totrevprm!O1597)</f>
        <v/>
      </c>
      <c r="P1594" s="57">
        <v>72847879</v>
      </c>
      <c r="Q1594" s="57">
        <v>68083882</v>
      </c>
    </row>
    <row r="1595" spans="1:26">
      <c r="A1595" s="47" t="s">
        <v>64</v>
      </c>
      <c r="B1595" s="48" t="s">
        <v>234</v>
      </c>
      <c r="C1595" s="49"/>
      <c r="D1595" s="50">
        <v>2023</v>
      </c>
      <c r="E1595" s="34">
        <v>987319685</v>
      </c>
      <c r="F1595" s="34">
        <v>884224453.73749995</v>
      </c>
      <c r="G1595" s="34">
        <v>1690312294.0699999</v>
      </c>
      <c r="H1595" s="34">
        <v>0</v>
      </c>
      <c r="I1595" s="52">
        <f t="shared" si="83"/>
        <v>3561856432.8074999</v>
      </c>
      <c r="J1595" s="57">
        <v>-16203</v>
      </c>
      <c r="K1595" s="53">
        <f t="shared" si="82"/>
        <v>3561840229.8074999</v>
      </c>
      <c r="L1595" s="34">
        <v>0</v>
      </c>
      <c r="M1595" s="61" t="s">
        <v>237</v>
      </c>
      <c r="O1595" s="35"/>
      <c r="P1595" s="57">
        <v>76297107.920000002</v>
      </c>
      <c r="Q1595" s="57">
        <v>68879409</v>
      </c>
    </row>
    <row r="1596" spans="1:26">
      <c r="A1596" s="47"/>
      <c r="B1596" s="49"/>
      <c r="C1596" s="49"/>
      <c r="E1596" s="51"/>
      <c r="F1596" s="51"/>
      <c r="G1596" s="51"/>
      <c r="H1596" s="51"/>
      <c r="I1596" s="52"/>
      <c r="K1596" s="59"/>
      <c r="L1596" s="34"/>
      <c r="O1596" s="35"/>
    </row>
    <row r="1597" spans="1:26">
      <c r="A1597" s="47" t="s">
        <v>65</v>
      </c>
      <c r="B1597" s="48" t="s">
        <v>238</v>
      </c>
      <c r="C1597" s="49" t="s">
        <v>183</v>
      </c>
      <c r="D1597" s="50">
        <v>1988</v>
      </c>
      <c r="E1597" s="51">
        <v>1094456855</v>
      </c>
      <c r="F1597" s="51">
        <v>630847662</v>
      </c>
      <c r="G1597" s="51">
        <v>1132760117</v>
      </c>
      <c r="H1597" s="51">
        <v>0</v>
      </c>
      <c r="I1597" s="52">
        <f t="shared" si="83"/>
        <v>2858064634</v>
      </c>
      <c r="J1597" s="51">
        <v>-913736</v>
      </c>
      <c r="K1597" s="53">
        <f>SUM(I1597:J1597)</f>
        <v>2857150898</v>
      </c>
      <c r="L1597" s="34">
        <v>42513662</v>
      </c>
      <c r="M1597" s="61" t="s">
        <v>184</v>
      </c>
      <c r="N1597" t="s">
        <v>101</v>
      </c>
      <c r="O1597" s="35" t="str">
        <f>IF([1]totrevprm!O1598="","",[1]totrevprm!O1598)</f>
        <v/>
      </c>
    </row>
    <row r="1598" spans="1:26">
      <c r="A1598" s="47" t="s">
        <v>65</v>
      </c>
      <c r="B1598" s="48" t="s">
        <v>238</v>
      </c>
      <c r="C1598" s="49" t="s">
        <v>125</v>
      </c>
      <c r="D1598" s="50">
        <v>1989</v>
      </c>
      <c r="E1598" s="51">
        <v>1103309502</v>
      </c>
      <c r="F1598" s="51">
        <v>695982293</v>
      </c>
      <c r="G1598" s="51">
        <v>1181216142</v>
      </c>
      <c r="H1598" s="51">
        <v>0</v>
      </c>
      <c r="I1598" s="52">
        <f t="shared" si="83"/>
        <v>2980507937</v>
      </c>
      <c r="J1598" s="51">
        <v>-4106525</v>
      </c>
      <c r="K1598" s="53">
        <f t="shared" ref="K1598:K1632" si="84">SUM(I1598:J1598)</f>
        <v>2976401412</v>
      </c>
      <c r="L1598" s="34">
        <v>59314805</v>
      </c>
      <c r="M1598" s="61" t="s">
        <v>184</v>
      </c>
      <c r="N1598" t="s">
        <v>101</v>
      </c>
      <c r="O1598" s="35" t="str">
        <f>IF([1]totrevprm!O1599="","",[1]totrevprm!O1599)</f>
        <v/>
      </c>
    </row>
    <row r="1599" spans="1:26">
      <c r="A1599" s="47" t="s">
        <v>65</v>
      </c>
      <c r="B1599" s="48" t="s">
        <v>238</v>
      </c>
      <c r="C1599" s="49" t="s">
        <v>125</v>
      </c>
      <c r="D1599" s="50">
        <v>1990</v>
      </c>
      <c r="E1599" s="51">
        <v>1155059260</v>
      </c>
      <c r="F1599" s="51">
        <v>835584984.44000006</v>
      </c>
      <c r="G1599" s="51">
        <v>1212050455</v>
      </c>
      <c r="H1599" s="51">
        <v>0</v>
      </c>
      <c r="I1599" s="52">
        <f t="shared" si="83"/>
        <v>3202694699.4400001</v>
      </c>
      <c r="J1599" s="51">
        <v>-3790515</v>
      </c>
      <c r="K1599" s="53">
        <f t="shared" si="84"/>
        <v>3198904184.4400001</v>
      </c>
      <c r="L1599" s="34">
        <v>59500579</v>
      </c>
      <c r="M1599" s="61" t="s">
        <v>184</v>
      </c>
      <c r="N1599" t="s">
        <v>101</v>
      </c>
      <c r="O1599" s="35" t="str">
        <f>IF([1]totrevprm!O1600="","",[1]totrevprm!O1600)</f>
        <v/>
      </c>
    </row>
    <row r="1600" spans="1:26">
      <c r="A1600" s="47" t="s">
        <v>65</v>
      </c>
      <c r="B1600" s="48" t="s">
        <v>238</v>
      </c>
      <c r="C1600" s="49" t="s">
        <v>125</v>
      </c>
      <c r="D1600" s="50">
        <v>1991</v>
      </c>
      <c r="E1600" s="51">
        <v>1255918023</v>
      </c>
      <c r="F1600" s="51">
        <v>763382831</v>
      </c>
      <c r="G1600" s="51">
        <v>1305663313</v>
      </c>
      <c r="H1600" s="51">
        <v>0</v>
      </c>
      <c r="I1600" s="52">
        <f t="shared" si="83"/>
        <v>3324964167</v>
      </c>
      <c r="J1600" s="51">
        <v>-654225</v>
      </c>
      <c r="K1600" s="53">
        <f t="shared" si="84"/>
        <v>3324309942</v>
      </c>
      <c r="L1600" s="34">
        <v>67284316</v>
      </c>
      <c r="M1600" s="61" t="s">
        <v>184</v>
      </c>
      <c r="N1600" t="s">
        <v>101</v>
      </c>
      <c r="O1600" s="35" t="str">
        <f>IF([1]totrevprm!O1601="","",[1]totrevprm!O1601)</f>
        <v/>
      </c>
    </row>
    <row r="1601" spans="1:26">
      <c r="A1601" s="47" t="s">
        <v>65</v>
      </c>
      <c r="B1601" s="48" t="s">
        <v>238</v>
      </c>
      <c r="C1601" s="49" t="s">
        <v>125</v>
      </c>
      <c r="D1601" s="50">
        <v>1992</v>
      </c>
      <c r="E1601" s="51">
        <v>1344609250</v>
      </c>
      <c r="F1601" s="51">
        <v>840424831.96000004</v>
      </c>
      <c r="G1601" s="51">
        <v>1368966567</v>
      </c>
      <c r="H1601" s="51">
        <v>0</v>
      </c>
      <c r="I1601" s="52">
        <f t="shared" si="83"/>
        <v>3554000648.96</v>
      </c>
      <c r="J1601" s="51">
        <v>-2707749</v>
      </c>
      <c r="K1601" s="53">
        <f t="shared" si="84"/>
        <v>3551292899.96</v>
      </c>
      <c r="L1601" s="34">
        <v>83202481</v>
      </c>
      <c r="M1601" s="61" t="s">
        <v>184</v>
      </c>
      <c r="N1601" t="s">
        <v>101</v>
      </c>
      <c r="O1601" s="35" t="str">
        <f>IF([1]totrevprm!O1602="","",[1]totrevprm!O1602)</f>
        <v/>
      </c>
    </row>
    <row r="1602" spans="1:26">
      <c r="A1602" s="47" t="s">
        <v>65</v>
      </c>
      <c r="B1602" s="48" t="s">
        <v>238</v>
      </c>
      <c r="C1602" s="49" t="s">
        <v>125</v>
      </c>
      <c r="D1602" s="50">
        <v>1993</v>
      </c>
      <c r="E1602" s="51">
        <v>1400980664</v>
      </c>
      <c r="F1602" s="51">
        <v>883362163</v>
      </c>
      <c r="G1602" s="51">
        <v>1483713333</v>
      </c>
      <c r="H1602" s="51">
        <v>0</v>
      </c>
      <c r="I1602" s="52">
        <f t="shared" si="83"/>
        <v>3768056160</v>
      </c>
      <c r="J1602" s="51">
        <v>-2595297</v>
      </c>
      <c r="K1602" s="53">
        <f t="shared" si="84"/>
        <v>3765460863</v>
      </c>
      <c r="L1602" s="34">
        <v>74961477</v>
      </c>
      <c r="M1602" s="61" t="s">
        <v>184</v>
      </c>
      <c r="N1602" t="s">
        <v>101</v>
      </c>
      <c r="O1602" s="35" t="str">
        <f>IF([1]totrevprm!O1603="","",[1]totrevprm!O1603)</f>
        <v/>
      </c>
    </row>
    <row r="1603" spans="1:26">
      <c r="A1603" s="47" t="s">
        <v>65</v>
      </c>
      <c r="B1603" s="48" t="s">
        <v>238</v>
      </c>
      <c r="C1603" s="49" t="s">
        <v>125</v>
      </c>
      <c r="D1603" s="50">
        <v>1994</v>
      </c>
      <c r="E1603" s="51">
        <v>1560367985</v>
      </c>
      <c r="F1603" s="51">
        <v>1037462461</v>
      </c>
      <c r="G1603" s="51">
        <v>1549027334</v>
      </c>
      <c r="H1603" s="51">
        <v>0</v>
      </c>
      <c r="I1603" s="52">
        <f t="shared" si="83"/>
        <v>4146857780</v>
      </c>
      <c r="J1603" s="51">
        <v>-15140497</v>
      </c>
      <c r="K1603" s="53">
        <f t="shared" si="84"/>
        <v>4131717283</v>
      </c>
      <c r="L1603" s="34">
        <v>82789359</v>
      </c>
      <c r="M1603" s="61" t="s">
        <v>184</v>
      </c>
      <c r="N1603" t="s">
        <v>101</v>
      </c>
      <c r="O1603" s="35" t="str">
        <f>IF([1]totrevprm!O1604="","",[1]totrevprm!O1604)</f>
        <v/>
      </c>
    </row>
    <row r="1604" spans="1:26">
      <c r="A1604" s="47" t="s">
        <v>65</v>
      </c>
      <c r="B1604" s="48" t="s">
        <v>238</v>
      </c>
      <c r="C1604" s="49" t="s">
        <v>125</v>
      </c>
      <c r="D1604" s="50">
        <v>1995</v>
      </c>
      <c r="E1604" s="51">
        <v>1727962837</v>
      </c>
      <c r="F1604" s="51">
        <v>1047808902</v>
      </c>
      <c r="G1604" s="51">
        <v>3719779960</v>
      </c>
      <c r="H1604" s="51">
        <v>0</v>
      </c>
      <c r="I1604" s="52">
        <f t="shared" si="83"/>
        <v>6495551699</v>
      </c>
      <c r="J1604" s="51">
        <v>-1477615</v>
      </c>
      <c r="K1604" s="53">
        <f t="shared" si="84"/>
        <v>6494074084</v>
      </c>
      <c r="L1604" s="34">
        <v>91703614</v>
      </c>
      <c r="M1604" s="61" t="s">
        <v>184</v>
      </c>
      <c r="N1604" t="s">
        <v>101</v>
      </c>
      <c r="O1604" s="35" t="str">
        <f>IF([1]totrevprm!O1605="","",[1]totrevprm!O1605)</f>
        <v/>
      </c>
    </row>
    <row r="1605" spans="1:26">
      <c r="A1605" s="47" t="s">
        <v>65</v>
      </c>
      <c r="B1605" s="48" t="s">
        <v>238</v>
      </c>
      <c r="C1605" s="49" t="s">
        <v>125</v>
      </c>
      <c r="D1605" s="50">
        <v>1996</v>
      </c>
      <c r="E1605" s="51">
        <v>1607097663</v>
      </c>
      <c r="F1605" s="51">
        <v>899183122</v>
      </c>
      <c r="G1605" s="51">
        <v>3042149224</v>
      </c>
      <c r="H1605" s="51">
        <v>0</v>
      </c>
      <c r="I1605" s="52">
        <f t="shared" si="83"/>
        <v>5548430009</v>
      </c>
      <c r="J1605" s="51">
        <v>-8491527</v>
      </c>
      <c r="K1605" s="53">
        <f t="shared" si="84"/>
        <v>5539938482</v>
      </c>
      <c r="L1605" s="34">
        <v>71669381</v>
      </c>
      <c r="M1605" s="61" t="s">
        <v>184</v>
      </c>
      <c r="N1605" t="s">
        <v>101</v>
      </c>
      <c r="O1605" s="35" t="str">
        <f>IF([1]totrevprm!O1606="","",[1]totrevprm!O1606)</f>
        <v/>
      </c>
    </row>
    <row r="1606" spans="1:26">
      <c r="A1606" s="47" t="s">
        <v>65</v>
      </c>
      <c r="B1606" s="48" t="s">
        <v>238</v>
      </c>
      <c r="C1606" s="49" t="s">
        <v>125</v>
      </c>
      <c r="D1606" s="50">
        <v>1997</v>
      </c>
      <c r="E1606" s="51">
        <v>1675851142</v>
      </c>
      <c r="F1606" s="51">
        <v>1050846109</v>
      </c>
      <c r="G1606" s="51">
        <v>2399520536</v>
      </c>
      <c r="H1606" s="51">
        <v>0</v>
      </c>
      <c r="I1606" s="52">
        <f t="shared" si="83"/>
        <v>5126217787</v>
      </c>
      <c r="J1606" s="51">
        <v>-1207239</v>
      </c>
      <c r="K1606" s="53">
        <f t="shared" si="84"/>
        <v>5125010548</v>
      </c>
      <c r="L1606" s="34">
        <v>74931317</v>
      </c>
      <c r="M1606" s="61" t="s">
        <v>184</v>
      </c>
      <c r="N1606" t="s">
        <v>101</v>
      </c>
      <c r="O1606" s="35" t="str">
        <f>IF([1]totrevprm!O1607="","",[1]totrevprm!O1607)</f>
        <v/>
      </c>
    </row>
    <row r="1607" spans="1:26">
      <c r="A1607" s="47" t="s">
        <v>65</v>
      </c>
      <c r="B1607" s="48" t="s">
        <v>238</v>
      </c>
      <c r="C1607" s="49" t="s">
        <v>125</v>
      </c>
      <c r="D1607" s="50">
        <v>1998</v>
      </c>
      <c r="E1607" s="51">
        <v>1751128399</v>
      </c>
      <c r="F1607" s="51">
        <v>1054235470</v>
      </c>
      <c r="G1607" s="51">
        <v>2446290662</v>
      </c>
      <c r="H1607" s="51">
        <v>0</v>
      </c>
      <c r="I1607" s="52">
        <f t="shared" si="83"/>
        <v>5251654531</v>
      </c>
      <c r="J1607" s="51">
        <v>-868291</v>
      </c>
      <c r="K1607" s="53">
        <f t="shared" si="84"/>
        <v>5250786240</v>
      </c>
      <c r="L1607" s="34">
        <v>56840224</v>
      </c>
      <c r="M1607" s="61" t="s">
        <v>184</v>
      </c>
      <c r="N1607" t="s">
        <v>101</v>
      </c>
      <c r="O1607" s="35" t="str">
        <f>IF([1]totrevprm!O1608="","",[1]totrevprm!O1608)</f>
        <v/>
      </c>
    </row>
    <row r="1608" spans="1:26">
      <c r="A1608" s="47" t="s">
        <v>65</v>
      </c>
      <c r="B1608" s="48" t="s">
        <v>238</v>
      </c>
      <c r="C1608" s="49" t="s">
        <v>125</v>
      </c>
      <c r="D1608" s="50">
        <v>1999</v>
      </c>
      <c r="E1608" s="51">
        <v>2047396226</v>
      </c>
      <c r="F1608" s="51">
        <v>1504172662</v>
      </c>
      <c r="G1608" s="51">
        <v>2691537939</v>
      </c>
      <c r="H1608" s="51">
        <v>0</v>
      </c>
      <c r="I1608" s="52">
        <f t="shared" si="83"/>
        <v>6243106827</v>
      </c>
      <c r="J1608" s="51">
        <v>-1000005</v>
      </c>
      <c r="K1608" s="53">
        <f t="shared" si="84"/>
        <v>6242106822</v>
      </c>
      <c r="L1608" s="34">
        <v>59059716</v>
      </c>
      <c r="M1608" s="61" t="s">
        <v>184</v>
      </c>
      <c r="N1608" t="s">
        <v>101</v>
      </c>
      <c r="O1608" s="35" t="str">
        <f>IF([1]totrevprm!O1609="","",[1]totrevprm!O1609)</f>
        <v/>
      </c>
    </row>
    <row r="1609" spans="1:26">
      <c r="A1609" s="47" t="s">
        <v>65</v>
      </c>
      <c r="B1609" s="48" t="s">
        <v>238</v>
      </c>
      <c r="C1609" s="49" t="s">
        <v>125</v>
      </c>
      <c r="D1609" s="50">
        <v>2000</v>
      </c>
      <c r="E1609" s="51">
        <v>1941843631</v>
      </c>
      <c r="F1609" s="51">
        <v>1993897874</v>
      </c>
      <c r="G1609" s="51">
        <v>2734710007</v>
      </c>
      <c r="H1609" s="51">
        <v>0</v>
      </c>
      <c r="I1609" s="52">
        <f t="shared" si="83"/>
        <v>6670451512</v>
      </c>
      <c r="J1609" s="51">
        <v>-1560128</v>
      </c>
      <c r="K1609" s="53">
        <f t="shared" si="84"/>
        <v>6668891384</v>
      </c>
      <c r="L1609" s="34">
        <v>61462214</v>
      </c>
      <c r="M1609" s="61" t="s">
        <v>184</v>
      </c>
      <c r="N1609" t="s">
        <v>101</v>
      </c>
      <c r="O1609" s="35" t="str">
        <f>IF([1]totrevprm!O1610="","",[1]totrevprm!O1610)</f>
        <v/>
      </c>
      <c r="V1609" s="35" t="s">
        <v>238</v>
      </c>
      <c r="W1609" s="55">
        <v>3619101</v>
      </c>
      <c r="X1609" s="55">
        <v>46869982</v>
      </c>
      <c r="Y1609" s="55">
        <v>22671113</v>
      </c>
      <c r="Z1609" s="55">
        <v>0</v>
      </c>
    </row>
    <row r="1610" spans="1:26">
      <c r="A1610" s="47" t="s">
        <v>65</v>
      </c>
      <c r="B1610" s="48" t="s">
        <v>238</v>
      </c>
      <c r="C1610" s="49" t="s">
        <v>125</v>
      </c>
      <c r="D1610" s="50">
        <v>2001</v>
      </c>
      <c r="E1610" s="51">
        <v>1827245940</v>
      </c>
      <c r="F1610" s="51">
        <v>2222183682</v>
      </c>
      <c r="G1610" s="51">
        <v>2947465238</v>
      </c>
      <c r="H1610" s="51"/>
      <c r="I1610" s="52">
        <f t="shared" si="83"/>
        <v>6996894860</v>
      </c>
      <c r="J1610" s="51">
        <v>-1192838</v>
      </c>
      <c r="K1610" s="53">
        <f t="shared" si="84"/>
        <v>6995702022</v>
      </c>
      <c r="L1610" s="32">
        <v>91598965</v>
      </c>
      <c r="M1610" s="61" t="s">
        <v>184</v>
      </c>
      <c r="N1610" t="s">
        <v>101</v>
      </c>
      <c r="O1610" s="35" t="str">
        <f>IF([1]totrevprm!O1611="","",[1]totrevprm!O1611)</f>
        <v/>
      </c>
      <c r="V1610" s="35"/>
      <c r="W1610" s="55"/>
      <c r="X1610" s="55"/>
      <c r="Y1610" s="55"/>
      <c r="Z1610" s="55"/>
    </row>
    <row r="1611" spans="1:26">
      <c r="A1611" s="47" t="s">
        <v>65</v>
      </c>
      <c r="B1611" s="48" t="s">
        <v>238</v>
      </c>
      <c r="C1611" s="49" t="s">
        <v>125</v>
      </c>
      <c r="D1611" s="50">
        <v>2002</v>
      </c>
      <c r="E1611" s="51">
        <v>1856272245</v>
      </c>
      <c r="F1611" s="51">
        <v>2787661531</v>
      </c>
      <c r="G1611" s="51">
        <v>3160529817</v>
      </c>
      <c r="H1611" s="51">
        <v>0</v>
      </c>
      <c r="I1611" s="52">
        <f t="shared" si="83"/>
        <v>7804463593</v>
      </c>
      <c r="J1611" s="51">
        <v>-522037</v>
      </c>
      <c r="K1611" s="53">
        <f t="shared" si="84"/>
        <v>7803941556</v>
      </c>
      <c r="L1611" s="32">
        <v>136100928</v>
      </c>
      <c r="M1611" s="61" t="s">
        <v>184</v>
      </c>
      <c r="N1611" t="s">
        <v>101</v>
      </c>
      <c r="O1611" s="35" t="str">
        <f>IF([1]totrevprm!O1612="","",[1]totrevprm!O1612)</f>
        <v/>
      </c>
      <c r="V1611" s="35"/>
      <c r="W1611" s="55"/>
      <c r="X1611" s="55"/>
      <c r="Y1611" s="55"/>
      <c r="Z1611" s="55"/>
    </row>
    <row r="1612" spans="1:26">
      <c r="A1612" s="47" t="s">
        <v>65</v>
      </c>
      <c r="B1612" s="48" t="s">
        <v>238</v>
      </c>
      <c r="C1612" s="49" t="s">
        <v>125</v>
      </c>
      <c r="D1612" s="50">
        <v>2003</v>
      </c>
      <c r="E1612" s="56">
        <v>1948227424</v>
      </c>
      <c r="F1612" s="56">
        <v>2390825804</v>
      </c>
      <c r="G1612" s="56">
        <v>3395318045</v>
      </c>
      <c r="H1612" s="56">
        <v>0</v>
      </c>
      <c r="I1612" s="52">
        <f t="shared" si="83"/>
        <v>7734371273</v>
      </c>
      <c r="J1612" s="51">
        <v>-59845</v>
      </c>
      <c r="K1612" s="53">
        <f t="shared" si="84"/>
        <v>7734311428</v>
      </c>
      <c r="L1612" s="32">
        <v>120381291</v>
      </c>
      <c r="M1612" s="61" t="s">
        <v>184</v>
      </c>
      <c r="N1612" t="s">
        <v>101</v>
      </c>
      <c r="O1612" s="35" t="str">
        <f>IF([1]totrevprm!O1613="","",[1]totrevprm!O1613)</f>
        <v/>
      </c>
      <c r="V1612" s="35"/>
      <c r="W1612" s="55"/>
      <c r="X1612" s="55"/>
      <c r="Y1612" s="55"/>
      <c r="Z1612" s="55"/>
    </row>
    <row r="1613" spans="1:26">
      <c r="A1613" s="47" t="s">
        <v>65</v>
      </c>
      <c r="B1613" s="48" t="s">
        <v>238</v>
      </c>
      <c r="C1613" s="49" t="s">
        <v>125</v>
      </c>
      <c r="D1613" s="50">
        <v>2004</v>
      </c>
      <c r="E1613" s="56">
        <v>2069665421</v>
      </c>
      <c r="F1613" s="56">
        <v>2272702063</v>
      </c>
      <c r="G1613" s="56">
        <v>3633432198</v>
      </c>
      <c r="H1613" s="56">
        <v>0</v>
      </c>
      <c r="I1613" s="52">
        <f t="shared" si="83"/>
        <v>7975799682</v>
      </c>
      <c r="J1613" s="51">
        <v>-1078369</v>
      </c>
      <c r="K1613" s="53">
        <f t="shared" si="84"/>
        <v>7974721313</v>
      </c>
      <c r="L1613" s="32">
        <v>122200801</v>
      </c>
      <c r="M1613" s="61" t="s">
        <v>184</v>
      </c>
      <c r="N1613" t="s">
        <v>101</v>
      </c>
      <c r="O1613" s="35" t="str">
        <f>IF([1]totrevprm!O1614="","",[1]totrevprm!O1614)</f>
        <v/>
      </c>
      <c r="T1613" s="62"/>
      <c r="V1613" s="35"/>
      <c r="W1613" s="55"/>
      <c r="X1613" s="55"/>
      <c r="Y1613" s="55"/>
      <c r="Z1613" s="55"/>
    </row>
    <row r="1614" spans="1:26">
      <c r="A1614" s="47" t="s">
        <v>65</v>
      </c>
      <c r="B1614" s="48" t="s">
        <v>238</v>
      </c>
      <c r="C1614" s="49"/>
      <c r="D1614" s="50">
        <v>2005</v>
      </c>
      <c r="E1614" s="56">
        <v>2005776067</v>
      </c>
      <c r="F1614" s="56">
        <v>2154340621</v>
      </c>
      <c r="G1614" s="56">
        <v>4235582734.4099898</v>
      </c>
      <c r="H1614" s="56">
        <v>0</v>
      </c>
      <c r="I1614" s="52">
        <f t="shared" si="83"/>
        <v>8395699422.4099903</v>
      </c>
      <c r="J1614" s="51">
        <v>-16894</v>
      </c>
      <c r="K1614" s="53">
        <f t="shared" si="84"/>
        <v>8395682528.4099903</v>
      </c>
      <c r="L1614" s="32">
        <v>105110301</v>
      </c>
      <c r="M1614" s="61" t="s">
        <v>184</v>
      </c>
      <c r="N1614" t="s">
        <v>101</v>
      </c>
      <c r="O1614" s="35" t="str">
        <f>IF([1]totrevprm!O1615="","",[1]totrevprm!O1615)</f>
        <v/>
      </c>
      <c r="T1614" s="62"/>
      <c r="V1614" s="35"/>
      <c r="W1614" s="55"/>
      <c r="X1614" s="55"/>
      <c r="Y1614" s="55"/>
      <c r="Z1614" s="55"/>
    </row>
    <row r="1615" spans="1:26">
      <c r="A1615" s="47" t="s">
        <v>65</v>
      </c>
      <c r="B1615" s="48" t="s">
        <v>238</v>
      </c>
      <c r="C1615" s="49"/>
      <c r="D1615" s="50">
        <v>2006</v>
      </c>
      <c r="E1615" s="34">
        <v>2098133996</v>
      </c>
      <c r="F1615" s="34">
        <v>2570841828</v>
      </c>
      <c r="G1615" s="34">
        <v>4641595940</v>
      </c>
      <c r="H1615" s="34">
        <v>0</v>
      </c>
      <c r="I1615" s="52">
        <f t="shared" si="83"/>
        <v>9310571764</v>
      </c>
      <c r="J1615" s="51">
        <v>-3444460</v>
      </c>
      <c r="K1615" s="53">
        <f t="shared" si="84"/>
        <v>9307127304</v>
      </c>
      <c r="L1615" s="32">
        <v>170244485</v>
      </c>
      <c r="M1615" s="61" t="s">
        <v>184</v>
      </c>
      <c r="N1615" t="s">
        <v>101</v>
      </c>
      <c r="O1615" s="35" t="str">
        <f>IF([1]totrevprm!O1616="","",[1]totrevprm!O1616)</f>
        <v/>
      </c>
      <c r="T1615" s="62"/>
      <c r="V1615" s="35"/>
      <c r="W1615" s="55"/>
      <c r="X1615" s="55"/>
      <c r="Y1615" s="55"/>
      <c r="Z1615" s="55"/>
    </row>
    <row r="1616" spans="1:26">
      <c r="A1616" s="47" t="s">
        <v>65</v>
      </c>
      <c r="B1616" s="48" t="s">
        <v>238</v>
      </c>
      <c r="C1616" s="49"/>
      <c r="D1616" s="50">
        <v>2007</v>
      </c>
      <c r="E1616" s="34">
        <v>2234888240</v>
      </c>
      <c r="F1616" s="34">
        <v>2503034109</v>
      </c>
      <c r="G1616" s="34">
        <v>5265221613</v>
      </c>
      <c r="H1616" s="34">
        <v>2998</v>
      </c>
      <c r="I1616" s="52">
        <f t="shared" si="83"/>
        <v>10003146960</v>
      </c>
      <c r="J1616" s="51">
        <v>0</v>
      </c>
      <c r="K1616" s="53">
        <f t="shared" si="84"/>
        <v>10003146960</v>
      </c>
      <c r="L1616" s="32">
        <v>154641262</v>
      </c>
      <c r="M1616" s="61" t="s">
        <v>184</v>
      </c>
      <c r="N1616" t="s">
        <v>101</v>
      </c>
      <c r="O1616" s="35" t="str">
        <f>IF([1]totrevprm!O1617="","",[1]totrevprm!O1617)</f>
        <v/>
      </c>
      <c r="T1616" s="62"/>
      <c r="V1616" s="35"/>
      <c r="W1616" s="55"/>
      <c r="X1616" s="55"/>
      <c r="Y1616" s="55"/>
      <c r="Z1616" s="55"/>
    </row>
    <row r="1617" spans="1:26">
      <c r="A1617" s="47" t="s">
        <v>65</v>
      </c>
      <c r="B1617" s="48" t="s">
        <v>238</v>
      </c>
      <c r="C1617" s="49"/>
      <c r="D1617" s="50">
        <v>2008</v>
      </c>
      <c r="E1617" s="34">
        <v>2278400961</v>
      </c>
      <c r="F1617" s="34">
        <v>3335856406</v>
      </c>
      <c r="G1617" s="34">
        <v>5569394754</v>
      </c>
      <c r="H1617" s="34">
        <v>0</v>
      </c>
      <c r="I1617" s="52">
        <f t="shared" si="83"/>
        <v>11183652121</v>
      </c>
      <c r="J1617" s="51">
        <v>-67665</v>
      </c>
      <c r="K1617" s="53">
        <f t="shared" si="84"/>
        <v>11183584456</v>
      </c>
      <c r="L1617" s="32">
        <v>239720744</v>
      </c>
      <c r="M1617" s="61" t="s">
        <v>184</v>
      </c>
      <c r="N1617" t="s">
        <v>101</v>
      </c>
      <c r="O1617" s="35" t="str">
        <f>IF([1]totrevprm!O1618="","",[1]totrevprm!O1618)</f>
        <v/>
      </c>
      <c r="T1617" s="62"/>
      <c r="V1617" s="35"/>
      <c r="W1617" s="55"/>
      <c r="X1617" s="55"/>
      <c r="Y1617" s="55"/>
      <c r="Z1617" s="55"/>
    </row>
    <row r="1618" spans="1:26">
      <c r="A1618" s="47" t="s">
        <v>65</v>
      </c>
      <c r="B1618" s="48" t="s">
        <v>238</v>
      </c>
      <c r="C1618" s="49"/>
      <c r="D1618" s="50">
        <v>2009</v>
      </c>
      <c r="E1618" s="34">
        <v>2496355863</v>
      </c>
      <c r="F1618" s="34">
        <v>3011164712</v>
      </c>
      <c r="G1618" s="34">
        <v>5743443977</v>
      </c>
      <c r="H1618" s="34">
        <v>0</v>
      </c>
      <c r="I1618" s="52">
        <f t="shared" si="83"/>
        <v>11250964552</v>
      </c>
      <c r="J1618" s="51">
        <v>-411083</v>
      </c>
      <c r="K1618" s="53">
        <f t="shared" si="84"/>
        <v>11250553469</v>
      </c>
      <c r="L1618" s="32">
        <v>181148784</v>
      </c>
      <c r="M1618" s="61" t="s">
        <v>184</v>
      </c>
      <c r="N1618" t="s">
        <v>101</v>
      </c>
      <c r="O1618" s="35" t="str">
        <f>IF([1]totrevprm!O1619="","",[1]totrevprm!O1619)</f>
        <v/>
      </c>
      <c r="T1618" s="62"/>
      <c r="V1618" s="35"/>
      <c r="W1618" s="55"/>
      <c r="X1618" s="55"/>
      <c r="Y1618" s="55"/>
      <c r="Z1618" s="55"/>
    </row>
    <row r="1619" spans="1:26">
      <c r="A1619" s="47" t="s">
        <v>65</v>
      </c>
      <c r="B1619" s="48" t="s">
        <v>238</v>
      </c>
      <c r="C1619" s="49"/>
      <c r="D1619" s="50">
        <v>2010</v>
      </c>
      <c r="E1619" s="34">
        <v>2532009409</v>
      </c>
      <c r="F1619" s="34">
        <v>2577891984</v>
      </c>
      <c r="G1619" s="34">
        <v>6040510733</v>
      </c>
      <c r="H1619" s="34">
        <v>0</v>
      </c>
      <c r="I1619" s="52">
        <f t="shared" si="83"/>
        <v>11150412126</v>
      </c>
      <c r="J1619" s="51">
        <v>-34680</v>
      </c>
      <c r="K1619" s="53">
        <f t="shared" si="84"/>
        <v>11150377446</v>
      </c>
      <c r="L1619" s="32">
        <v>184568416</v>
      </c>
      <c r="M1619" s="61" t="s">
        <v>184</v>
      </c>
      <c r="N1619" t="s">
        <v>101</v>
      </c>
      <c r="O1619" s="35" t="str">
        <f>IF([1]totrevprm!O1620="","",[1]totrevprm!O1620)</f>
        <v/>
      </c>
      <c r="T1619" s="62"/>
      <c r="V1619" s="35"/>
      <c r="W1619" s="55"/>
      <c r="X1619" s="55"/>
      <c r="Y1619" s="55"/>
      <c r="Z1619" s="55"/>
    </row>
    <row r="1620" spans="1:26">
      <c r="A1620" s="47" t="s">
        <v>65</v>
      </c>
      <c r="B1620" s="48" t="s">
        <v>238</v>
      </c>
      <c r="C1620" s="49"/>
      <c r="D1620" s="50">
        <v>2011</v>
      </c>
      <c r="E1620" s="34">
        <v>2527858979</v>
      </c>
      <c r="F1620" s="34">
        <v>2779369697</v>
      </c>
      <c r="G1620" s="34">
        <v>6352208316.5</v>
      </c>
      <c r="H1620" s="34">
        <v>0</v>
      </c>
      <c r="I1620" s="52">
        <f t="shared" si="83"/>
        <v>11659436992.5</v>
      </c>
      <c r="J1620" s="51">
        <v>-134380</v>
      </c>
      <c r="K1620" s="53">
        <f t="shared" si="84"/>
        <v>11659302612.5</v>
      </c>
      <c r="L1620" s="32">
        <v>226498440</v>
      </c>
      <c r="M1620" s="61" t="s">
        <v>184</v>
      </c>
      <c r="N1620" t="s">
        <v>101</v>
      </c>
      <c r="O1620" s="35" t="str">
        <f>IF([1]totrevprm!O1621="","",[1]totrevprm!O1621)</f>
        <v/>
      </c>
      <c r="T1620" s="62"/>
      <c r="V1620" s="35"/>
      <c r="W1620" s="55"/>
      <c r="X1620" s="55"/>
      <c r="Y1620" s="55"/>
      <c r="Z1620" s="55"/>
    </row>
    <row r="1621" spans="1:26">
      <c r="A1621" s="47" t="s">
        <v>65</v>
      </c>
      <c r="B1621" s="48" t="s">
        <v>238</v>
      </c>
      <c r="C1621" s="49"/>
      <c r="D1621" s="50">
        <v>2012</v>
      </c>
      <c r="E1621" s="34">
        <v>2626662450</v>
      </c>
      <c r="F1621" s="34">
        <v>3213367923</v>
      </c>
      <c r="G1621" s="34">
        <v>5385580350</v>
      </c>
      <c r="H1621" s="34">
        <v>0</v>
      </c>
      <c r="I1621" s="52">
        <f t="shared" si="83"/>
        <v>11225610723</v>
      </c>
      <c r="J1621" s="51">
        <v>-336262</v>
      </c>
      <c r="K1621" s="53">
        <f t="shared" si="84"/>
        <v>11225274461</v>
      </c>
      <c r="L1621" s="32">
        <v>161566474</v>
      </c>
      <c r="M1621" s="61" t="s">
        <v>184</v>
      </c>
      <c r="N1621" t="s">
        <v>101</v>
      </c>
      <c r="O1621" s="35" t="str">
        <f>IF([1]totrevprm!O1622="","",[1]totrevprm!O1622)</f>
        <v/>
      </c>
      <c r="T1621" s="62"/>
      <c r="V1621" s="35"/>
      <c r="W1621" s="55"/>
      <c r="X1621" s="55"/>
      <c r="Y1621" s="55"/>
      <c r="Z1621" s="55"/>
    </row>
    <row r="1622" spans="1:26">
      <c r="A1622" s="47" t="s">
        <v>65</v>
      </c>
      <c r="B1622" s="48" t="s">
        <v>238</v>
      </c>
      <c r="C1622" s="49"/>
      <c r="D1622" s="50">
        <v>2013</v>
      </c>
      <c r="E1622" s="34">
        <v>2666813381</v>
      </c>
      <c r="F1622" s="34">
        <v>2933678462</v>
      </c>
      <c r="G1622" s="34">
        <v>5548789709</v>
      </c>
      <c r="H1622" s="34">
        <v>0</v>
      </c>
      <c r="I1622" s="52">
        <f t="shared" si="83"/>
        <v>11149281552</v>
      </c>
      <c r="J1622" s="51">
        <v>-749561</v>
      </c>
      <c r="K1622" s="53">
        <f t="shared" si="84"/>
        <v>11148531991</v>
      </c>
      <c r="L1622" s="32">
        <v>227853848</v>
      </c>
      <c r="M1622" s="61" t="s">
        <v>184</v>
      </c>
      <c r="N1622" t="s">
        <v>101</v>
      </c>
      <c r="O1622" s="35" t="str">
        <f>IF([1]totrevprm!O1623="","",[1]totrevprm!O1623)</f>
        <v/>
      </c>
      <c r="T1622" s="62"/>
      <c r="V1622" s="35"/>
      <c r="W1622" s="55"/>
      <c r="X1622" s="55"/>
      <c r="Y1622" s="55"/>
      <c r="Z1622" s="55"/>
    </row>
    <row r="1623" spans="1:26">
      <c r="A1623" s="47" t="s">
        <v>65</v>
      </c>
      <c r="B1623" s="48" t="s">
        <v>238</v>
      </c>
      <c r="C1623" s="49"/>
      <c r="D1623" s="50">
        <v>2014</v>
      </c>
      <c r="E1623" s="34">
        <v>2745978814</v>
      </c>
      <c r="F1623" s="34">
        <v>3106994300</v>
      </c>
      <c r="G1623" s="34">
        <v>6083023566.9300003</v>
      </c>
      <c r="H1623" s="34">
        <v>0</v>
      </c>
      <c r="I1623" s="52">
        <f t="shared" si="83"/>
        <v>11935996680.93</v>
      </c>
      <c r="J1623" s="51">
        <v>-462216</v>
      </c>
      <c r="K1623" s="53">
        <f t="shared" si="84"/>
        <v>11935534464.93</v>
      </c>
      <c r="L1623" s="34">
        <v>212651683</v>
      </c>
      <c r="M1623" s="61" t="s">
        <v>184</v>
      </c>
      <c r="N1623" t="s">
        <v>101</v>
      </c>
      <c r="O1623" s="35" t="str">
        <f>IF([1]totrevprm!O1624="","",[1]totrevprm!O1624)</f>
        <v/>
      </c>
      <c r="T1623" s="62"/>
      <c r="V1623" s="35"/>
      <c r="W1623" s="55"/>
      <c r="X1623" s="55"/>
      <c r="Y1623" s="55"/>
      <c r="Z1623" s="55"/>
    </row>
    <row r="1624" spans="1:26">
      <c r="A1624" s="47" t="s">
        <v>65</v>
      </c>
      <c r="B1624" s="48" t="s">
        <v>238</v>
      </c>
      <c r="C1624" s="49"/>
      <c r="D1624" s="50">
        <v>2015</v>
      </c>
      <c r="E1624" s="34">
        <v>2821342750</v>
      </c>
      <c r="F1624" s="34">
        <v>3476461169</v>
      </c>
      <c r="G1624" s="34">
        <v>6534760071</v>
      </c>
      <c r="H1624" s="34">
        <v>0</v>
      </c>
      <c r="I1624" s="52">
        <f t="shared" si="83"/>
        <v>12832563990</v>
      </c>
      <c r="J1624" s="51">
        <v>-1533</v>
      </c>
      <c r="K1624" s="53">
        <f t="shared" si="84"/>
        <v>12832562457</v>
      </c>
      <c r="L1624" s="34">
        <v>191261642</v>
      </c>
      <c r="M1624" s="61" t="s">
        <v>184</v>
      </c>
      <c r="N1624" t="s">
        <v>101</v>
      </c>
      <c r="O1624" s="35" t="str">
        <f>IF([1]totrevprm!O1625="","",[1]totrevprm!O1625)</f>
        <v/>
      </c>
      <c r="P1624" s="32">
        <v>588685570.5024035</v>
      </c>
      <c r="Q1624" s="32">
        <v>206940738.83343285</v>
      </c>
      <c r="T1624" s="62"/>
      <c r="V1624" s="35"/>
      <c r="W1624" s="55"/>
      <c r="X1624" s="55"/>
      <c r="Y1624" s="55"/>
      <c r="Z1624" s="55"/>
    </row>
    <row r="1625" spans="1:26">
      <c r="A1625" s="47" t="s">
        <v>65</v>
      </c>
      <c r="B1625" s="48" t="s">
        <v>238</v>
      </c>
      <c r="C1625" s="49"/>
      <c r="D1625" s="50">
        <v>2016</v>
      </c>
      <c r="E1625" s="34">
        <v>2924906165</v>
      </c>
      <c r="F1625" s="34">
        <v>3771450287</v>
      </c>
      <c r="G1625" s="34">
        <v>7066758476</v>
      </c>
      <c r="H1625" s="34">
        <v>0</v>
      </c>
      <c r="I1625" s="52">
        <f t="shared" si="83"/>
        <v>13763114928</v>
      </c>
      <c r="J1625" s="51">
        <v>-2</v>
      </c>
      <c r="K1625" s="53">
        <f t="shared" si="84"/>
        <v>13763114926</v>
      </c>
      <c r="L1625" s="34">
        <v>214177327</v>
      </c>
      <c r="M1625" s="61" t="s">
        <v>184</v>
      </c>
      <c r="N1625" t="s">
        <v>101</v>
      </c>
      <c r="O1625" s="35" t="str">
        <f>IF([1]totrevprm!O1626="","",[1]totrevprm!O1626)</f>
        <v/>
      </c>
      <c r="P1625" s="32">
        <v>617181601.64857447</v>
      </c>
      <c r="Q1625" s="32">
        <v>216514264.84045112</v>
      </c>
      <c r="T1625" s="62"/>
      <c r="V1625" s="35"/>
      <c r="W1625" s="55"/>
      <c r="X1625" s="55"/>
      <c r="Y1625" s="55"/>
      <c r="Z1625" s="55"/>
    </row>
    <row r="1626" spans="1:26">
      <c r="A1626" s="47" t="s">
        <v>65</v>
      </c>
      <c r="B1626" s="48" t="s">
        <v>238</v>
      </c>
      <c r="C1626" s="49"/>
      <c r="D1626" s="50">
        <v>2017</v>
      </c>
      <c r="E1626" s="34">
        <v>3037471154</v>
      </c>
      <c r="F1626" s="34">
        <v>3404723655</v>
      </c>
      <c r="G1626" s="34">
        <v>7464834783.3199997</v>
      </c>
      <c r="H1626" s="34">
        <v>0</v>
      </c>
      <c r="I1626" s="52">
        <f t="shared" si="83"/>
        <v>13907029592.32</v>
      </c>
      <c r="J1626" s="51">
        <v>-427751</v>
      </c>
      <c r="K1626" s="53">
        <f t="shared" si="84"/>
        <v>13906601841.32</v>
      </c>
      <c r="L1626" s="34">
        <v>0</v>
      </c>
      <c r="M1626" s="61" t="s">
        <v>239</v>
      </c>
      <c r="N1626" t="s">
        <v>101</v>
      </c>
      <c r="O1626" s="35" t="str">
        <f>IF([1]totrevprm!O1627="","",[1]totrevprm!O1627)</f>
        <v/>
      </c>
      <c r="P1626" s="32">
        <v>648454926.54056847</v>
      </c>
      <c r="Q1626" s="32">
        <v>215067184.10251969</v>
      </c>
      <c r="R1626" s="61"/>
      <c r="S1626" s="63"/>
      <c r="T1626" s="63"/>
      <c r="V1626" s="35"/>
      <c r="W1626" s="55"/>
      <c r="X1626" s="55"/>
      <c r="Y1626" s="55"/>
      <c r="Z1626" s="55"/>
    </row>
    <row r="1627" spans="1:26">
      <c r="A1627" s="47" t="s">
        <v>65</v>
      </c>
      <c r="B1627" s="48" t="s">
        <v>238</v>
      </c>
      <c r="C1627" s="49"/>
      <c r="D1627" s="50">
        <v>2018</v>
      </c>
      <c r="E1627" s="34">
        <v>3152372766</v>
      </c>
      <c r="F1627" s="34">
        <v>4817332621</v>
      </c>
      <c r="G1627" s="34">
        <v>7895454562.6499996</v>
      </c>
      <c r="H1627" s="34">
        <v>0</v>
      </c>
      <c r="I1627" s="52">
        <f t="shared" si="83"/>
        <v>15865159949.65</v>
      </c>
      <c r="J1627" s="51">
        <v>-769666</v>
      </c>
      <c r="K1627" s="53">
        <f t="shared" si="84"/>
        <v>15864390283.65</v>
      </c>
      <c r="L1627" s="57">
        <v>0</v>
      </c>
      <c r="M1627" s="61" t="s">
        <v>239</v>
      </c>
      <c r="N1627" t="s">
        <v>101</v>
      </c>
      <c r="O1627" s="35" t="str">
        <f>IF([1]totrevprm!O1628="","",[1]totrevprm!O1628)</f>
        <v/>
      </c>
      <c r="P1627" s="32">
        <v>655775280.58230615</v>
      </c>
      <c r="Q1627" s="32">
        <v>212164331.08839971</v>
      </c>
      <c r="R1627" s="61"/>
      <c r="S1627" s="63"/>
      <c r="T1627" s="63"/>
      <c r="V1627" s="35"/>
      <c r="W1627" s="55"/>
      <c r="X1627" s="55"/>
      <c r="Y1627" s="55"/>
      <c r="Z1627" s="55"/>
    </row>
    <row r="1628" spans="1:26">
      <c r="A1628" s="47" t="s">
        <v>65</v>
      </c>
      <c r="B1628" s="48" t="s">
        <v>238</v>
      </c>
      <c r="C1628" s="49"/>
      <c r="D1628" s="50">
        <v>2019</v>
      </c>
      <c r="E1628" s="34">
        <v>3199856108</v>
      </c>
      <c r="F1628" s="34">
        <v>4254716108</v>
      </c>
      <c r="G1628" s="34">
        <v>7495838126.472599</v>
      </c>
      <c r="H1628" s="34">
        <v>0</v>
      </c>
      <c r="I1628" s="52">
        <f t="shared" si="83"/>
        <v>14950410342.472599</v>
      </c>
      <c r="J1628" s="51">
        <v>-14373785</v>
      </c>
      <c r="K1628" s="53">
        <f t="shared" si="84"/>
        <v>14936036557.472599</v>
      </c>
      <c r="L1628" s="57">
        <v>0</v>
      </c>
      <c r="M1628" s="61" t="s">
        <v>240</v>
      </c>
      <c r="N1628" t="s">
        <v>101</v>
      </c>
      <c r="O1628" s="35" t="str">
        <f>IF([1]totrevprm!O1629="","",[1]totrevprm!O1629)</f>
        <v>Yes</v>
      </c>
      <c r="P1628" s="32">
        <v>656720898.26909649</v>
      </c>
      <c r="Q1628" s="32">
        <v>216330054.42647219</v>
      </c>
      <c r="R1628" s="61"/>
      <c r="S1628" s="63"/>
      <c r="T1628" s="63"/>
      <c r="V1628" s="35"/>
      <c r="W1628" s="55"/>
      <c r="X1628" s="55"/>
      <c r="Y1628" s="55"/>
      <c r="Z1628" s="55"/>
    </row>
    <row r="1629" spans="1:26">
      <c r="A1629" s="47" t="s">
        <v>65</v>
      </c>
      <c r="B1629" s="48" t="s">
        <v>238</v>
      </c>
      <c r="C1629" s="49"/>
      <c r="D1629" s="50">
        <v>2020</v>
      </c>
      <c r="E1629" s="34">
        <v>3263806418</v>
      </c>
      <c r="F1629" s="34">
        <v>5031440780</v>
      </c>
      <c r="G1629" s="34">
        <v>7726495621</v>
      </c>
      <c r="H1629" s="34">
        <v>0</v>
      </c>
      <c r="I1629" s="52">
        <f t="shared" si="83"/>
        <v>16021742819</v>
      </c>
      <c r="J1629" s="51">
        <v>-5</v>
      </c>
      <c r="K1629" s="53">
        <f t="shared" si="84"/>
        <v>16021742814</v>
      </c>
      <c r="L1629" s="57">
        <v>0</v>
      </c>
      <c r="M1629" s="61" t="s">
        <v>241</v>
      </c>
      <c r="N1629" t="s">
        <v>101</v>
      </c>
      <c r="O1629" s="35" t="str">
        <f>IF([1]totrevprm!O1630="","",[1]totrevprm!O1630)</f>
        <v/>
      </c>
      <c r="P1629" s="32">
        <v>657624877</v>
      </c>
      <c r="Q1629" s="32">
        <v>213498311</v>
      </c>
      <c r="R1629" s="61"/>
      <c r="S1629" s="63"/>
      <c r="T1629" s="63"/>
      <c r="V1629" s="35"/>
      <c r="W1629" s="55"/>
      <c r="X1629" s="55"/>
      <c r="Y1629" s="55"/>
      <c r="Z1629" s="55"/>
    </row>
    <row r="1630" spans="1:26">
      <c r="A1630" s="47" t="s">
        <v>65</v>
      </c>
      <c r="B1630" s="48" t="s">
        <v>238</v>
      </c>
      <c r="C1630" s="49"/>
      <c r="D1630" s="50">
        <v>2021</v>
      </c>
      <c r="E1630" s="34">
        <v>3510389778</v>
      </c>
      <c r="F1630" s="34">
        <v>5406165628</v>
      </c>
      <c r="G1630" s="34">
        <v>7913375667.4899998</v>
      </c>
      <c r="H1630" s="34">
        <v>0</v>
      </c>
      <c r="I1630" s="52">
        <f t="shared" si="83"/>
        <v>16829931073.49</v>
      </c>
      <c r="J1630" s="57">
        <v>-40124</v>
      </c>
      <c r="K1630" s="53">
        <f t="shared" si="84"/>
        <v>16829890949.49</v>
      </c>
      <c r="L1630" s="57">
        <v>0</v>
      </c>
      <c r="M1630" s="61" t="s">
        <v>241</v>
      </c>
      <c r="N1630" t="s">
        <v>101</v>
      </c>
      <c r="O1630" s="35"/>
      <c r="P1630" s="32">
        <v>639576207.19000006</v>
      </c>
      <c r="Q1630" s="32">
        <v>237470237</v>
      </c>
      <c r="R1630" s="61"/>
      <c r="S1630" s="63"/>
      <c r="T1630" s="63"/>
      <c r="V1630" s="35"/>
      <c r="W1630" s="55"/>
      <c r="X1630" s="55"/>
      <c r="Y1630" s="55"/>
      <c r="Z1630" s="55"/>
    </row>
    <row r="1631" spans="1:26">
      <c r="A1631" s="47" t="s">
        <v>65</v>
      </c>
      <c r="B1631" s="48" t="s">
        <v>238</v>
      </c>
      <c r="C1631" s="49"/>
      <c r="D1631" s="50">
        <v>2022</v>
      </c>
      <c r="E1631" s="34">
        <v>3619992415</v>
      </c>
      <c r="F1631" s="34">
        <v>6557148355</v>
      </c>
      <c r="G1631" s="34">
        <v>8486215680</v>
      </c>
      <c r="H1631" s="34">
        <v>0</v>
      </c>
      <c r="I1631" s="52">
        <f t="shared" ref="I1631:I1694" si="85">SUM(E1631:H1631)</f>
        <v>18663356450</v>
      </c>
      <c r="J1631" s="57">
        <v>-618045</v>
      </c>
      <c r="K1631" s="53">
        <f t="shared" si="84"/>
        <v>18662738405</v>
      </c>
      <c r="L1631" s="57">
        <v>0</v>
      </c>
      <c r="M1631" s="61" t="s">
        <v>241</v>
      </c>
      <c r="N1631" t="s">
        <v>101</v>
      </c>
      <c r="O1631" s="35" t="str">
        <f>IF([1]totrevprm!O1634="","",[1]totrevprm!O1634)</f>
        <v/>
      </c>
      <c r="P1631" s="57">
        <v>676930774</v>
      </c>
      <c r="Q1631" s="57">
        <v>225827079</v>
      </c>
    </row>
    <row r="1632" spans="1:26">
      <c r="A1632" s="47" t="s">
        <v>65</v>
      </c>
      <c r="B1632" s="48" t="s">
        <v>238</v>
      </c>
      <c r="C1632" s="49"/>
      <c r="D1632" s="50">
        <v>2023</v>
      </c>
      <c r="E1632" s="34">
        <v>3794213553</v>
      </c>
      <c r="F1632" s="34">
        <v>7863362645.1985998</v>
      </c>
      <c r="G1632" s="34">
        <v>9536308574.5112</v>
      </c>
      <c r="H1632" s="34">
        <v>0</v>
      </c>
      <c r="I1632" s="52">
        <f t="shared" si="85"/>
        <v>21193884772.709801</v>
      </c>
      <c r="J1632" s="57">
        <v>-55498</v>
      </c>
      <c r="K1632" s="53">
        <f t="shared" si="84"/>
        <v>21193829274.709801</v>
      </c>
      <c r="L1632" s="34">
        <v>0</v>
      </c>
      <c r="M1632" s="61" t="s">
        <v>241</v>
      </c>
      <c r="O1632" s="35"/>
      <c r="P1632" s="57">
        <v>744486187.79999995</v>
      </c>
      <c r="Q1632" s="57">
        <v>225909157</v>
      </c>
    </row>
    <row r="1633" spans="1:26">
      <c r="A1633" s="47"/>
      <c r="B1633" s="49"/>
      <c r="C1633" s="49"/>
      <c r="E1633" s="51"/>
      <c r="F1633" s="51"/>
      <c r="G1633" s="51"/>
      <c r="H1633" s="51"/>
      <c r="I1633" s="52"/>
      <c r="K1633" s="59"/>
      <c r="L1633" s="34"/>
      <c r="O1633" s="35"/>
    </row>
    <row r="1634" spans="1:26">
      <c r="A1634" s="47" t="s">
        <v>66</v>
      </c>
      <c r="B1634" s="48" t="s">
        <v>242</v>
      </c>
      <c r="C1634" s="49" t="s">
        <v>162</v>
      </c>
      <c r="D1634" s="50">
        <v>1988</v>
      </c>
      <c r="E1634" s="51">
        <v>3815419554</v>
      </c>
      <c r="F1634" s="51">
        <v>2268537114</v>
      </c>
      <c r="G1634" s="51">
        <v>4422066159</v>
      </c>
      <c r="H1634" s="51">
        <v>1339828984</v>
      </c>
      <c r="I1634" s="52">
        <f t="shared" si="85"/>
        <v>11845851811</v>
      </c>
      <c r="J1634" s="51">
        <v>0</v>
      </c>
      <c r="K1634" s="53">
        <f>SUM(I1634:J1634)</f>
        <v>11845851811</v>
      </c>
      <c r="L1634" s="34">
        <v>0</v>
      </c>
      <c r="O1634" s="35" t="str">
        <f>IF([1]totrevprm!O1635="","",[1]totrevprm!O1635)</f>
        <v/>
      </c>
    </row>
    <row r="1635" spans="1:26">
      <c r="A1635" s="47" t="s">
        <v>66</v>
      </c>
      <c r="B1635" s="48" t="s">
        <v>242</v>
      </c>
      <c r="C1635" s="49" t="s">
        <v>125</v>
      </c>
      <c r="D1635" s="50">
        <v>1989</v>
      </c>
      <c r="E1635" s="51">
        <v>3599963635</v>
      </c>
      <c r="F1635" s="51">
        <v>2384369898</v>
      </c>
      <c r="G1635" s="51">
        <v>4945087925</v>
      </c>
      <c r="H1635" s="51">
        <v>1438852364</v>
      </c>
      <c r="I1635" s="52">
        <f t="shared" si="85"/>
        <v>12368273822</v>
      </c>
      <c r="J1635" s="51">
        <v>0</v>
      </c>
      <c r="K1635" s="53">
        <f t="shared" ref="K1635:K1669" si="86">SUM(I1635:J1635)</f>
        <v>12368273822</v>
      </c>
      <c r="L1635" s="34">
        <v>0</v>
      </c>
      <c r="O1635" s="35" t="str">
        <f>IF([1]totrevprm!O1636="","",[1]totrevprm!O1636)</f>
        <v/>
      </c>
    </row>
    <row r="1636" spans="1:26">
      <c r="A1636" s="47" t="s">
        <v>66</v>
      </c>
      <c r="B1636" s="48" t="s">
        <v>242</v>
      </c>
      <c r="C1636" s="49" t="s">
        <v>125</v>
      </c>
      <c r="D1636" s="50">
        <v>1990</v>
      </c>
      <c r="E1636" s="51">
        <v>3756690986</v>
      </c>
      <c r="F1636" s="51">
        <v>2554557045.7199998</v>
      </c>
      <c r="G1636" s="51">
        <v>5435265671</v>
      </c>
      <c r="H1636" s="51">
        <v>1412926882</v>
      </c>
      <c r="I1636" s="52">
        <f t="shared" si="85"/>
        <v>13159440584.719999</v>
      </c>
      <c r="J1636" s="51">
        <v>0</v>
      </c>
      <c r="K1636" s="53">
        <f t="shared" si="86"/>
        <v>13159440584.719999</v>
      </c>
      <c r="L1636" s="34">
        <v>0</v>
      </c>
      <c r="O1636" s="35" t="str">
        <f>IF([1]totrevprm!O1637="","",[1]totrevprm!O1637)</f>
        <v/>
      </c>
    </row>
    <row r="1637" spans="1:26">
      <c r="A1637" s="47" t="s">
        <v>66</v>
      </c>
      <c r="B1637" s="48" t="s">
        <v>242</v>
      </c>
      <c r="C1637" s="49" t="s">
        <v>125</v>
      </c>
      <c r="D1637" s="50">
        <v>1991</v>
      </c>
      <c r="E1637" s="51">
        <v>4101784095</v>
      </c>
      <c r="F1637" s="51">
        <v>2470818838</v>
      </c>
      <c r="G1637" s="51">
        <v>5494771599</v>
      </c>
      <c r="H1637" s="51">
        <v>1445275145</v>
      </c>
      <c r="I1637" s="52">
        <f t="shared" si="85"/>
        <v>13512649677</v>
      </c>
      <c r="J1637" s="51">
        <v>0</v>
      </c>
      <c r="K1637" s="53">
        <f t="shared" si="86"/>
        <v>13512649677</v>
      </c>
      <c r="L1637" s="34">
        <v>0</v>
      </c>
      <c r="O1637" s="35" t="str">
        <f>IF([1]totrevprm!O1638="","",[1]totrevprm!O1638)</f>
        <v/>
      </c>
    </row>
    <row r="1638" spans="1:26">
      <c r="A1638" s="47" t="s">
        <v>66</v>
      </c>
      <c r="B1638" s="48" t="s">
        <v>242</v>
      </c>
      <c r="C1638" s="49" t="s">
        <v>125</v>
      </c>
      <c r="D1638" s="50">
        <v>1992</v>
      </c>
      <c r="E1638" s="51">
        <v>4260916595</v>
      </c>
      <c r="F1638" s="51">
        <v>3112732687.8000002</v>
      </c>
      <c r="G1638" s="51">
        <v>5850881673</v>
      </c>
      <c r="H1638" s="51">
        <v>1183778858</v>
      </c>
      <c r="I1638" s="52">
        <f t="shared" si="85"/>
        <v>14408309813.799999</v>
      </c>
      <c r="J1638" s="51">
        <v>0</v>
      </c>
      <c r="K1638" s="53">
        <f t="shared" si="86"/>
        <v>14408309813.799999</v>
      </c>
      <c r="L1638" s="34">
        <v>0</v>
      </c>
      <c r="O1638" s="35" t="str">
        <f>IF([1]totrevprm!O1639="","",[1]totrevprm!O1639)</f>
        <v/>
      </c>
    </row>
    <row r="1639" spans="1:26">
      <c r="A1639" s="47" t="s">
        <v>66</v>
      </c>
      <c r="B1639" s="48" t="s">
        <v>242</v>
      </c>
      <c r="C1639" s="49" t="s">
        <v>125</v>
      </c>
      <c r="D1639" s="50">
        <v>1993</v>
      </c>
      <c r="E1639" s="51">
        <v>4568272333</v>
      </c>
      <c r="F1639" s="51">
        <v>2424316050</v>
      </c>
      <c r="G1639" s="51">
        <v>6040321328</v>
      </c>
      <c r="H1639" s="51">
        <v>1038398764</v>
      </c>
      <c r="I1639" s="52">
        <f t="shared" si="85"/>
        <v>14071308475</v>
      </c>
      <c r="J1639" s="51">
        <v>0</v>
      </c>
      <c r="K1639" s="53">
        <f t="shared" si="86"/>
        <v>14071308475</v>
      </c>
      <c r="L1639" s="34">
        <v>0</v>
      </c>
      <c r="O1639" s="35" t="str">
        <f>IF([1]totrevprm!O1640="","",[1]totrevprm!O1640)</f>
        <v/>
      </c>
    </row>
    <row r="1640" spans="1:26">
      <c r="A1640" s="47" t="s">
        <v>66</v>
      </c>
      <c r="B1640" s="48" t="s">
        <v>242</v>
      </c>
      <c r="C1640" s="49" t="s">
        <v>125</v>
      </c>
      <c r="D1640" s="50">
        <v>1994</v>
      </c>
      <c r="E1640" s="51">
        <v>4856277402</v>
      </c>
      <c r="F1640" s="51">
        <v>2960162037</v>
      </c>
      <c r="G1640" s="51">
        <v>6105777363</v>
      </c>
      <c r="H1640" s="51">
        <v>1144681743</v>
      </c>
      <c r="I1640" s="52">
        <f t="shared" si="85"/>
        <v>15066898545</v>
      </c>
      <c r="J1640" s="51">
        <v>0</v>
      </c>
      <c r="K1640" s="53">
        <f t="shared" si="86"/>
        <v>15066898545</v>
      </c>
      <c r="L1640" s="34">
        <v>0</v>
      </c>
      <c r="O1640" s="35" t="str">
        <f>IF([1]totrevprm!O1641="","",[1]totrevprm!O1641)</f>
        <v/>
      </c>
    </row>
    <row r="1641" spans="1:26">
      <c r="A1641" s="47" t="s">
        <v>66</v>
      </c>
      <c r="B1641" s="48" t="s">
        <v>242</v>
      </c>
      <c r="C1641" s="49" t="s">
        <v>125</v>
      </c>
      <c r="D1641" s="50">
        <v>1995</v>
      </c>
      <c r="E1641" s="51">
        <v>5045233055</v>
      </c>
      <c r="F1641" s="51">
        <v>3078479254</v>
      </c>
      <c r="G1641" s="51">
        <v>6243546186</v>
      </c>
      <c r="H1641" s="51">
        <v>1064458213</v>
      </c>
      <c r="I1641" s="52">
        <f t="shared" si="85"/>
        <v>15431716708</v>
      </c>
      <c r="J1641" s="51">
        <v>0</v>
      </c>
      <c r="K1641" s="53">
        <f t="shared" si="86"/>
        <v>15431716708</v>
      </c>
      <c r="L1641" s="34">
        <v>0</v>
      </c>
      <c r="O1641" s="35" t="str">
        <f>IF([1]totrevprm!O1642="","",[1]totrevprm!O1642)</f>
        <v/>
      </c>
    </row>
    <row r="1642" spans="1:26">
      <c r="A1642" s="47" t="s">
        <v>66</v>
      </c>
      <c r="B1642" s="48" t="s">
        <v>242</v>
      </c>
      <c r="C1642" s="49" t="s">
        <v>125</v>
      </c>
      <c r="D1642" s="50">
        <v>1996</v>
      </c>
      <c r="E1642" s="51">
        <v>4996187312</v>
      </c>
      <c r="F1642" s="51">
        <v>2841705439</v>
      </c>
      <c r="G1642" s="51">
        <v>6530505680</v>
      </c>
      <c r="H1642" s="51">
        <v>808306230</v>
      </c>
      <c r="I1642" s="52">
        <f t="shared" si="85"/>
        <v>15176704661</v>
      </c>
      <c r="J1642" s="51">
        <v>0</v>
      </c>
      <c r="K1642" s="53">
        <f t="shared" si="86"/>
        <v>15176704661</v>
      </c>
      <c r="L1642" s="34">
        <v>0</v>
      </c>
      <c r="O1642" s="35" t="str">
        <f>IF([1]totrevprm!O1643="","",[1]totrevprm!O1643)</f>
        <v/>
      </c>
    </row>
    <row r="1643" spans="1:26">
      <c r="A1643" s="47" t="s">
        <v>66</v>
      </c>
      <c r="B1643" s="48" t="s">
        <v>242</v>
      </c>
      <c r="C1643" s="49" t="s">
        <v>125</v>
      </c>
      <c r="D1643" s="50">
        <v>1997</v>
      </c>
      <c r="E1643" s="51">
        <v>5173395954</v>
      </c>
      <c r="F1643" s="51">
        <v>3023595878</v>
      </c>
      <c r="G1643" s="51">
        <v>6772660413</v>
      </c>
      <c r="H1643" s="51">
        <v>1019117116</v>
      </c>
      <c r="I1643" s="52">
        <f t="shared" si="85"/>
        <v>15988769361</v>
      </c>
      <c r="J1643" s="51">
        <v>0</v>
      </c>
      <c r="K1643" s="53">
        <f t="shared" si="86"/>
        <v>15988769361</v>
      </c>
      <c r="L1643" s="34">
        <v>0</v>
      </c>
      <c r="O1643" s="35" t="str">
        <f>IF([1]totrevprm!O1644="","",[1]totrevprm!O1644)</f>
        <v/>
      </c>
    </row>
    <row r="1644" spans="1:26">
      <c r="A1644" s="47" t="s">
        <v>66</v>
      </c>
      <c r="B1644" s="48" t="s">
        <v>242</v>
      </c>
      <c r="C1644" s="49" t="s">
        <v>125</v>
      </c>
      <c r="D1644" s="50">
        <v>1998</v>
      </c>
      <c r="E1644" s="51">
        <v>5217470879</v>
      </c>
      <c r="F1644" s="51">
        <v>3117683503</v>
      </c>
      <c r="G1644" s="51">
        <v>7159771033</v>
      </c>
      <c r="H1644" s="51">
        <v>732298784</v>
      </c>
      <c r="I1644" s="52">
        <f t="shared" si="85"/>
        <v>16227224199</v>
      </c>
      <c r="J1644" s="51">
        <v>0</v>
      </c>
      <c r="K1644" s="53">
        <f t="shared" si="86"/>
        <v>16227224199</v>
      </c>
      <c r="L1644" s="34">
        <v>0</v>
      </c>
      <c r="O1644" s="35" t="str">
        <f>IF([1]totrevprm!O1645="","",[1]totrevprm!O1645)</f>
        <v/>
      </c>
    </row>
    <row r="1645" spans="1:26">
      <c r="A1645" s="47" t="s">
        <v>66</v>
      </c>
      <c r="B1645" s="48" t="s">
        <v>242</v>
      </c>
      <c r="C1645" s="49" t="s">
        <v>125</v>
      </c>
      <c r="D1645" s="50">
        <v>1999</v>
      </c>
      <c r="E1645" s="51">
        <v>5473118724</v>
      </c>
      <c r="F1645" s="51">
        <v>4524771408</v>
      </c>
      <c r="G1645" s="51">
        <v>7789530339</v>
      </c>
      <c r="H1645" s="51">
        <v>875632734</v>
      </c>
      <c r="I1645" s="52">
        <f t="shared" si="85"/>
        <v>18663053205</v>
      </c>
      <c r="J1645" s="51">
        <v>0</v>
      </c>
      <c r="K1645" s="53">
        <f t="shared" si="86"/>
        <v>18663053205</v>
      </c>
      <c r="L1645" s="34">
        <v>0</v>
      </c>
      <c r="O1645" s="35" t="str">
        <f>IF([1]totrevprm!O1646="","",[1]totrevprm!O1646)</f>
        <v/>
      </c>
    </row>
    <row r="1646" spans="1:26">
      <c r="A1646" s="47" t="s">
        <v>66</v>
      </c>
      <c r="B1646" s="48" t="s">
        <v>242</v>
      </c>
      <c r="C1646" s="49" t="s">
        <v>125</v>
      </c>
      <c r="D1646" s="50">
        <v>2000</v>
      </c>
      <c r="E1646" s="51">
        <v>5363813458</v>
      </c>
      <c r="F1646" s="51">
        <v>4589376804</v>
      </c>
      <c r="G1646" s="51">
        <v>8238565256</v>
      </c>
      <c r="H1646" s="51">
        <v>930820115</v>
      </c>
      <c r="I1646" s="52">
        <f t="shared" si="85"/>
        <v>19122575633</v>
      </c>
      <c r="J1646" s="51">
        <v>0</v>
      </c>
      <c r="K1646" s="53">
        <f t="shared" si="86"/>
        <v>19122575633</v>
      </c>
      <c r="L1646" s="34">
        <v>0</v>
      </c>
      <c r="O1646" s="35" t="str">
        <f>IF([1]totrevprm!O1647="","",[1]totrevprm!O1647)</f>
        <v/>
      </c>
      <c r="V1646" s="35" t="s">
        <v>242</v>
      </c>
      <c r="W1646" s="55">
        <v>3710613</v>
      </c>
      <c r="X1646" s="55">
        <v>172672245</v>
      </c>
      <c r="Y1646" s="55">
        <v>55804743</v>
      </c>
      <c r="Z1646" s="55">
        <v>0</v>
      </c>
    </row>
    <row r="1647" spans="1:26">
      <c r="A1647" s="47" t="s">
        <v>66</v>
      </c>
      <c r="B1647" s="48" t="s">
        <v>242</v>
      </c>
      <c r="C1647" s="49" t="s">
        <v>125</v>
      </c>
      <c r="D1647" s="50">
        <v>2001</v>
      </c>
      <c r="E1647" s="51">
        <v>5911727433</v>
      </c>
      <c r="F1647" s="51">
        <v>6833667279.0699902</v>
      </c>
      <c r="G1647" s="51">
        <v>12519125940</v>
      </c>
      <c r="H1647" s="51">
        <v>972205677</v>
      </c>
      <c r="I1647" s="52">
        <f t="shared" si="85"/>
        <v>26236726329.069992</v>
      </c>
      <c r="J1647" s="51">
        <v>0</v>
      </c>
      <c r="K1647" s="53">
        <f t="shared" si="86"/>
        <v>26236726329.069992</v>
      </c>
      <c r="L1647" s="34">
        <v>0</v>
      </c>
      <c r="O1647" s="35" t="str">
        <f>IF([1]totrevprm!O1648="","",[1]totrevprm!O1648)</f>
        <v/>
      </c>
      <c r="V1647" s="35"/>
      <c r="W1647" s="55"/>
      <c r="X1647" s="55"/>
      <c r="Y1647" s="55"/>
      <c r="Z1647" s="55"/>
    </row>
    <row r="1648" spans="1:26">
      <c r="A1648" s="47" t="s">
        <v>66</v>
      </c>
      <c r="B1648" s="48" t="s">
        <v>242</v>
      </c>
      <c r="C1648" s="49" t="s">
        <v>125</v>
      </c>
      <c r="D1648" s="50">
        <v>2002</v>
      </c>
      <c r="E1648" s="51">
        <v>5984160901</v>
      </c>
      <c r="F1648" s="51">
        <v>9353909601</v>
      </c>
      <c r="G1648" s="51">
        <v>10085143681</v>
      </c>
      <c r="H1648" s="51">
        <v>1388948010</v>
      </c>
      <c r="I1648" s="52">
        <f t="shared" si="85"/>
        <v>26812162193</v>
      </c>
      <c r="J1648" s="51">
        <v>0</v>
      </c>
      <c r="K1648" s="53">
        <f t="shared" si="86"/>
        <v>26812162193</v>
      </c>
      <c r="L1648" s="34">
        <v>0</v>
      </c>
      <c r="O1648" s="35" t="str">
        <f>IF([1]totrevprm!O1649="","",[1]totrevprm!O1649)</f>
        <v/>
      </c>
      <c r="V1648" s="35"/>
      <c r="W1648" s="55"/>
      <c r="X1648" s="55"/>
      <c r="Y1648" s="55"/>
      <c r="Z1648" s="55"/>
    </row>
    <row r="1649" spans="1:26">
      <c r="A1649" s="47" t="s">
        <v>66</v>
      </c>
      <c r="B1649" s="48" t="s">
        <v>242</v>
      </c>
      <c r="C1649" s="49" t="s">
        <v>125</v>
      </c>
      <c r="D1649" s="50">
        <v>2003</v>
      </c>
      <c r="E1649" s="56">
        <v>6199516177</v>
      </c>
      <c r="F1649" s="56">
        <v>8631385888</v>
      </c>
      <c r="G1649" s="56">
        <v>11295441071</v>
      </c>
      <c r="H1649" s="56">
        <v>1301404741</v>
      </c>
      <c r="I1649" s="52">
        <f t="shared" si="85"/>
        <v>27427747877</v>
      </c>
      <c r="J1649" s="51">
        <v>0</v>
      </c>
      <c r="K1649" s="53">
        <f t="shared" si="86"/>
        <v>27427747877</v>
      </c>
      <c r="L1649" s="34">
        <v>0</v>
      </c>
      <c r="O1649" s="35" t="str">
        <f>IF([1]totrevprm!O1650="","",[1]totrevprm!O1650)</f>
        <v/>
      </c>
      <c r="V1649" s="35"/>
      <c r="W1649" s="55"/>
      <c r="X1649" s="55"/>
      <c r="Y1649" s="55"/>
      <c r="Z1649" s="55"/>
    </row>
    <row r="1650" spans="1:26">
      <c r="A1650" s="47" t="s">
        <v>66</v>
      </c>
      <c r="B1650" s="48" t="s">
        <v>242</v>
      </c>
      <c r="C1650" s="49" t="s">
        <v>125</v>
      </c>
      <c r="D1650" s="50">
        <v>2004</v>
      </c>
      <c r="E1650" s="56">
        <v>6550951224</v>
      </c>
      <c r="F1650" s="56">
        <v>7505503713</v>
      </c>
      <c r="G1650" s="56">
        <v>12215265686</v>
      </c>
      <c r="H1650" s="56">
        <v>1426515894</v>
      </c>
      <c r="I1650" s="52">
        <f t="shared" si="85"/>
        <v>27698236517</v>
      </c>
      <c r="J1650" s="51">
        <v>0</v>
      </c>
      <c r="K1650" s="53">
        <f t="shared" si="86"/>
        <v>27698236517</v>
      </c>
      <c r="L1650" s="34">
        <v>0</v>
      </c>
      <c r="O1650" s="35" t="str">
        <f>IF([1]totrevprm!O1651="","",[1]totrevprm!O1651)</f>
        <v/>
      </c>
      <c r="V1650" s="35"/>
      <c r="W1650" s="55"/>
      <c r="X1650" s="55"/>
      <c r="Y1650" s="55"/>
      <c r="Z1650" s="55"/>
    </row>
    <row r="1651" spans="1:26">
      <c r="A1651" s="47" t="s">
        <v>66</v>
      </c>
      <c r="B1651" s="48" t="s">
        <v>242</v>
      </c>
      <c r="C1651" s="49"/>
      <c r="D1651" s="50">
        <v>2005</v>
      </c>
      <c r="E1651" s="56">
        <v>6657225931</v>
      </c>
      <c r="F1651" s="56">
        <v>8088609503</v>
      </c>
      <c r="G1651" s="56">
        <v>13909037431</v>
      </c>
      <c r="H1651" s="56">
        <v>413601202</v>
      </c>
      <c r="I1651" s="52">
        <f t="shared" si="85"/>
        <v>29068474067</v>
      </c>
      <c r="J1651" s="51">
        <v>0</v>
      </c>
      <c r="K1651" s="53">
        <f t="shared" si="86"/>
        <v>29068474067</v>
      </c>
      <c r="L1651" s="34">
        <v>111496799</v>
      </c>
      <c r="M1651" s="61" t="s">
        <v>129</v>
      </c>
      <c r="N1651" t="s">
        <v>101</v>
      </c>
      <c r="O1651" s="35" t="str">
        <f>IF([1]totrevprm!O1652="","",[1]totrevprm!O1652)</f>
        <v/>
      </c>
      <c r="T1651" s="62"/>
      <c r="V1651" s="35"/>
      <c r="W1651" s="55"/>
      <c r="X1651" s="55"/>
      <c r="Y1651" s="55"/>
      <c r="Z1651" s="55"/>
    </row>
    <row r="1652" spans="1:26">
      <c r="A1652" s="47" t="s">
        <v>66</v>
      </c>
      <c r="B1652" s="48" t="s">
        <v>242</v>
      </c>
      <c r="C1652" s="49"/>
      <c r="D1652" s="50">
        <v>2006</v>
      </c>
      <c r="E1652" s="34">
        <v>7264913881</v>
      </c>
      <c r="F1652" s="34">
        <v>9633442441</v>
      </c>
      <c r="G1652" s="34">
        <v>15474603274</v>
      </c>
      <c r="H1652" s="34">
        <v>263035259</v>
      </c>
      <c r="I1652" s="52">
        <f t="shared" si="85"/>
        <v>32635994855</v>
      </c>
      <c r="J1652" s="51">
        <v>0</v>
      </c>
      <c r="K1652" s="53">
        <f t="shared" si="86"/>
        <v>32635994855</v>
      </c>
      <c r="L1652" s="34">
        <v>153773541</v>
      </c>
      <c r="M1652" s="61" t="s">
        <v>129</v>
      </c>
      <c r="N1652" t="s">
        <v>101</v>
      </c>
      <c r="O1652" s="35" t="str">
        <f>IF([1]totrevprm!O1653="","",[1]totrevprm!O1653)</f>
        <v/>
      </c>
      <c r="T1652" s="62"/>
      <c r="V1652" s="35"/>
      <c r="W1652" s="55"/>
      <c r="X1652" s="55"/>
      <c r="Y1652" s="55"/>
      <c r="Z1652" s="55"/>
    </row>
    <row r="1653" spans="1:26">
      <c r="A1653" s="47" t="s">
        <v>66</v>
      </c>
      <c r="B1653" s="48" t="s">
        <v>242</v>
      </c>
      <c r="C1653" s="49"/>
      <c r="D1653" s="50">
        <v>2007</v>
      </c>
      <c r="E1653" s="34">
        <v>7622698764</v>
      </c>
      <c r="F1653" s="34">
        <v>9538505848</v>
      </c>
      <c r="G1653" s="34">
        <v>17682293749</v>
      </c>
      <c r="H1653" s="34">
        <v>288076403</v>
      </c>
      <c r="I1653" s="52">
        <f t="shared" si="85"/>
        <v>35131574764</v>
      </c>
      <c r="J1653" s="51">
        <v>0</v>
      </c>
      <c r="K1653" s="53">
        <f t="shared" si="86"/>
        <v>35131574764</v>
      </c>
      <c r="L1653" s="34">
        <v>143224160</v>
      </c>
      <c r="M1653" s="61" t="s">
        <v>129</v>
      </c>
      <c r="N1653" t="s">
        <v>101</v>
      </c>
      <c r="O1653" s="35" t="str">
        <f>IF([1]totrevprm!O1654="","",[1]totrevprm!O1654)</f>
        <v/>
      </c>
      <c r="T1653" s="62"/>
      <c r="V1653" s="35"/>
      <c r="W1653" s="55"/>
      <c r="X1653" s="55"/>
      <c r="Y1653" s="55"/>
      <c r="Z1653" s="55"/>
    </row>
    <row r="1654" spans="1:26">
      <c r="A1654" s="47" t="s">
        <v>66</v>
      </c>
      <c r="B1654" s="48" t="s">
        <v>242</v>
      </c>
      <c r="C1654" s="49"/>
      <c r="D1654" s="50">
        <v>2008</v>
      </c>
      <c r="E1654" s="34">
        <v>7814055699</v>
      </c>
      <c r="F1654" s="34">
        <v>12056332025</v>
      </c>
      <c r="G1654" s="34">
        <v>18897688295</v>
      </c>
      <c r="H1654" s="34">
        <v>258789568</v>
      </c>
      <c r="I1654" s="52">
        <f t="shared" si="85"/>
        <v>39026865587</v>
      </c>
      <c r="J1654" s="51">
        <v>0</v>
      </c>
      <c r="K1654" s="53">
        <f t="shared" si="86"/>
        <v>39026865587</v>
      </c>
      <c r="L1654" s="34">
        <v>176873118</v>
      </c>
      <c r="M1654" s="61" t="s">
        <v>129</v>
      </c>
      <c r="N1654" t="s">
        <v>101</v>
      </c>
      <c r="O1654" s="35" t="str">
        <f>IF([1]totrevprm!O1655="","",[1]totrevprm!O1655)</f>
        <v/>
      </c>
      <c r="T1654" s="62"/>
      <c r="V1654" s="35"/>
      <c r="W1654" s="55"/>
      <c r="X1654" s="55"/>
      <c r="Y1654" s="55"/>
      <c r="Z1654" s="55"/>
    </row>
    <row r="1655" spans="1:26">
      <c r="A1655" s="47" t="s">
        <v>66</v>
      </c>
      <c r="B1655" s="48" t="s">
        <v>242</v>
      </c>
      <c r="C1655" s="49"/>
      <c r="D1655" s="50">
        <v>2009</v>
      </c>
      <c r="E1655" s="34">
        <v>8312953288</v>
      </c>
      <c r="F1655" s="34">
        <v>10534229038</v>
      </c>
      <c r="G1655" s="34">
        <v>19493137323</v>
      </c>
      <c r="H1655" s="34">
        <v>335584242</v>
      </c>
      <c r="I1655" s="52">
        <f t="shared" si="85"/>
        <v>38675903891</v>
      </c>
      <c r="J1655" s="51">
        <v>0</v>
      </c>
      <c r="K1655" s="53">
        <f t="shared" si="86"/>
        <v>38675903891</v>
      </c>
      <c r="L1655" s="34">
        <v>80667936</v>
      </c>
      <c r="M1655" s="61" t="s">
        <v>129</v>
      </c>
      <c r="N1655" t="s">
        <v>101</v>
      </c>
      <c r="O1655" s="35" t="str">
        <f>IF([1]totrevprm!O1656="","",[1]totrevprm!O1656)</f>
        <v/>
      </c>
      <c r="T1655" s="62"/>
      <c r="V1655" s="35"/>
      <c r="W1655" s="55"/>
      <c r="X1655" s="55"/>
      <c r="Y1655" s="55"/>
      <c r="Z1655" s="55"/>
    </row>
    <row r="1656" spans="1:26">
      <c r="A1656" s="47" t="s">
        <v>66</v>
      </c>
      <c r="B1656" s="48" t="s">
        <v>242</v>
      </c>
      <c r="C1656" s="49"/>
      <c r="D1656" s="50">
        <v>2010</v>
      </c>
      <c r="E1656" s="34">
        <v>8667468764</v>
      </c>
      <c r="F1656" s="34">
        <v>9038799334</v>
      </c>
      <c r="G1656" s="34">
        <v>20538515463</v>
      </c>
      <c r="H1656" s="34">
        <v>189844865</v>
      </c>
      <c r="I1656" s="52">
        <f t="shared" si="85"/>
        <v>38434628426</v>
      </c>
      <c r="J1656" s="51">
        <v>0</v>
      </c>
      <c r="K1656" s="53">
        <f t="shared" si="86"/>
        <v>38434628426</v>
      </c>
      <c r="L1656" s="34">
        <v>91253714</v>
      </c>
      <c r="M1656" s="61" t="s">
        <v>129</v>
      </c>
      <c r="N1656" t="s">
        <v>101</v>
      </c>
      <c r="O1656" s="35" t="str">
        <f>IF([1]totrevprm!O1657="","",[1]totrevprm!O1657)</f>
        <v/>
      </c>
      <c r="T1656" s="62"/>
      <c r="V1656" s="35"/>
      <c r="W1656" s="55"/>
      <c r="X1656" s="55"/>
      <c r="Y1656" s="55"/>
      <c r="Z1656" s="55"/>
    </row>
    <row r="1657" spans="1:26">
      <c r="A1657" s="47" t="s">
        <v>66</v>
      </c>
      <c r="B1657" s="48" t="s">
        <v>242</v>
      </c>
      <c r="C1657" s="49"/>
      <c r="D1657" s="50">
        <v>2011</v>
      </c>
      <c r="E1657" s="34">
        <v>9191938651</v>
      </c>
      <c r="F1657" s="34">
        <v>9080676285</v>
      </c>
      <c r="G1657" s="34">
        <v>20650737570</v>
      </c>
      <c r="H1657" s="34">
        <v>244780838</v>
      </c>
      <c r="I1657" s="52">
        <f t="shared" si="85"/>
        <v>39168133344</v>
      </c>
      <c r="J1657" s="51">
        <v>0</v>
      </c>
      <c r="K1657" s="53">
        <f t="shared" si="86"/>
        <v>39168133344</v>
      </c>
      <c r="L1657" s="34">
        <v>77768369</v>
      </c>
      <c r="M1657" s="61" t="s">
        <v>129</v>
      </c>
      <c r="N1657" t="s">
        <v>101</v>
      </c>
      <c r="O1657" s="35" t="str">
        <f>IF([1]totrevprm!O1658="","",[1]totrevprm!O1658)</f>
        <v/>
      </c>
      <c r="T1657" s="62"/>
      <c r="V1657" s="35"/>
      <c r="W1657" s="55"/>
      <c r="X1657" s="55"/>
      <c r="Y1657" s="55"/>
      <c r="Z1657" s="55"/>
    </row>
    <row r="1658" spans="1:26">
      <c r="A1658" s="47" t="s">
        <v>66</v>
      </c>
      <c r="B1658" s="48" t="s">
        <v>242</v>
      </c>
      <c r="C1658" s="49"/>
      <c r="D1658" s="50">
        <v>2012</v>
      </c>
      <c r="E1658" s="34">
        <v>9696114854</v>
      </c>
      <c r="F1658" s="34">
        <v>10259833214</v>
      </c>
      <c r="G1658" s="34">
        <v>23410376830</v>
      </c>
      <c r="H1658" s="34">
        <v>315222026</v>
      </c>
      <c r="I1658" s="52">
        <f t="shared" si="85"/>
        <v>43681546924</v>
      </c>
      <c r="J1658" s="51">
        <v>0</v>
      </c>
      <c r="K1658" s="53">
        <f t="shared" si="86"/>
        <v>43681546924</v>
      </c>
      <c r="L1658" s="34">
        <v>91618150</v>
      </c>
      <c r="M1658" s="61" t="s">
        <v>129</v>
      </c>
      <c r="N1658" t="s">
        <v>101</v>
      </c>
      <c r="O1658" s="35" t="str">
        <f>IF([1]totrevprm!O1659="","",[1]totrevprm!O1659)</f>
        <v/>
      </c>
      <c r="T1658" s="62"/>
      <c r="V1658" s="35"/>
      <c r="W1658" s="55"/>
      <c r="X1658" s="55"/>
      <c r="Y1658" s="55"/>
      <c r="Z1658" s="55"/>
    </row>
    <row r="1659" spans="1:26">
      <c r="A1659" s="47" t="s">
        <v>66</v>
      </c>
      <c r="B1659" s="48" t="s">
        <v>242</v>
      </c>
      <c r="C1659" s="49"/>
      <c r="D1659" s="50">
        <v>2013</v>
      </c>
      <c r="E1659" s="34">
        <v>10050040204</v>
      </c>
      <c r="F1659" s="34">
        <v>9848355328</v>
      </c>
      <c r="G1659" s="34">
        <v>22990920607</v>
      </c>
      <c r="H1659" s="34">
        <v>336320362</v>
      </c>
      <c r="I1659" s="52">
        <f t="shared" si="85"/>
        <v>43225636501</v>
      </c>
      <c r="J1659" s="51">
        <v>0</v>
      </c>
      <c r="K1659" s="53">
        <f t="shared" si="86"/>
        <v>43225636501</v>
      </c>
      <c r="L1659" s="34">
        <v>96237107</v>
      </c>
      <c r="M1659" s="61" t="s">
        <v>129</v>
      </c>
      <c r="N1659" t="s">
        <v>101</v>
      </c>
      <c r="O1659" s="35" t="str">
        <f>IF([1]totrevprm!O1660="","",[1]totrevprm!O1660)</f>
        <v/>
      </c>
      <c r="T1659" s="62"/>
      <c r="V1659" s="35"/>
      <c r="W1659" s="55"/>
      <c r="X1659" s="55"/>
      <c r="Y1659" s="55"/>
      <c r="Z1659" s="55"/>
    </row>
    <row r="1660" spans="1:26">
      <c r="A1660" s="47" t="s">
        <v>66</v>
      </c>
      <c r="B1660" s="48" t="s">
        <v>242</v>
      </c>
      <c r="C1660" s="49"/>
      <c r="D1660" s="50">
        <v>2014</v>
      </c>
      <c r="E1660" s="34">
        <v>10368167225</v>
      </c>
      <c r="F1660" s="34">
        <v>10380730543</v>
      </c>
      <c r="G1660" s="34">
        <v>25107701208</v>
      </c>
      <c r="H1660" s="34">
        <v>277240921</v>
      </c>
      <c r="I1660" s="52">
        <f t="shared" si="85"/>
        <v>46133839897</v>
      </c>
      <c r="J1660" s="51">
        <v>0</v>
      </c>
      <c r="K1660" s="53">
        <f t="shared" si="86"/>
        <v>46133839897</v>
      </c>
      <c r="L1660" s="34">
        <v>119954432</v>
      </c>
      <c r="M1660" s="61" t="s">
        <v>129</v>
      </c>
      <c r="N1660" t="s">
        <v>101</v>
      </c>
      <c r="O1660" s="35" t="str">
        <f>IF([1]totrevprm!O1661="","",[1]totrevprm!O1661)</f>
        <v/>
      </c>
      <c r="T1660" s="62"/>
      <c r="V1660" s="35"/>
      <c r="W1660" s="55"/>
      <c r="X1660" s="55"/>
      <c r="Y1660" s="55"/>
      <c r="Z1660" s="55"/>
    </row>
    <row r="1661" spans="1:26">
      <c r="A1661" s="47" t="s">
        <v>66</v>
      </c>
      <c r="B1661" s="48" t="s">
        <v>242</v>
      </c>
      <c r="C1661" s="49"/>
      <c r="D1661" s="50">
        <v>2015</v>
      </c>
      <c r="E1661" s="34">
        <v>10814229853</v>
      </c>
      <c r="F1661" s="34">
        <v>12053126891</v>
      </c>
      <c r="G1661" s="34">
        <v>26921409521</v>
      </c>
      <c r="H1661" s="34">
        <v>299495477</v>
      </c>
      <c r="I1661" s="52">
        <f t="shared" si="85"/>
        <v>50088261742</v>
      </c>
      <c r="J1661" s="51">
        <v>0</v>
      </c>
      <c r="K1661" s="53">
        <f t="shared" si="86"/>
        <v>50088261742</v>
      </c>
      <c r="L1661" s="34">
        <v>991011167</v>
      </c>
      <c r="M1661" s="61" t="s">
        <v>129</v>
      </c>
      <c r="N1661" t="s">
        <v>101</v>
      </c>
      <c r="O1661" s="35" t="str">
        <f>IF([1]totrevprm!O1662="","",[1]totrevprm!O1662)</f>
        <v/>
      </c>
      <c r="P1661" s="32">
        <v>1754699476.3391187</v>
      </c>
      <c r="Q1661" s="32">
        <v>637916657.93492544</v>
      </c>
      <c r="T1661" s="62"/>
      <c r="V1661" s="35"/>
      <c r="W1661" s="55"/>
      <c r="X1661" s="55"/>
      <c r="Y1661" s="55"/>
      <c r="Z1661" s="55"/>
    </row>
    <row r="1662" spans="1:26">
      <c r="A1662" s="47" t="s">
        <v>66</v>
      </c>
      <c r="B1662" s="48" t="s">
        <v>242</v>
      </c>
      <c r="C1662" s="49"/>
      <c r="D1662" s="50">
        <v>2016</v>
      </c>
      <c r="E1662" s="34">
        <v>11003763589</v>
      </c>
      <c r="F1662" s="34">
        <v>13054416656</v>
      </c>
      <c r="G1662" s="34">
        <v>27057913014</v>
      </c>
      <c r="H1662" s="34">
        <v>351851006</v>
      </c>
      <c r="I1662" s="52">
        <f t="shared" si="85"/>
        <v>51467944265</v>
      </c>
      <c r="J1662" s="51">
        <v>0</v>
      </c>
      <c r="K1662" s="53">
        <f t="shared" si="86"/>
        <v>51467944265</v>
      </c>
      <c r="L1662" s="34">
        <v>179777391</v>
      </c>
      <c r="M1662" s="61" t="s">
        <v>129</v>
      </c>
      <c r="N1662" t="s">
        <v>101</v>
      </c>
      <c r="O1662" s="35" t="str">
        <f>IF([1]totrevprm!O1663="","",[1]totrevprm!O1663)</f>
        <v/>
      </c>
      <c r="P1662" s="32">
        <v>1756203151.3630674</v>
      </c>
      <c r="Q1662" s="32">
        <v>645735644.78646624</v>
      </c>
      <c r="T1662" s="62"/>
      <c r="V1662" s="35"/>
      <c r="W1662" s="55"/>
      <c r="X1662" s="55"/>
      <c r="Y1662" s="55"/>
      <c r="Z1662" s="55"/>
    </row>
    <row r="1663" spans="1:26">
      <c r="A1663" s="47" t="s">
        <v>66</v>
      </c>
      <c r="B1663" s="48" t="s">
        <v>242</v>
      </c>
      <c r="C1663" s="49"/>
      <c r="D1663" s="50">
        <v>2017</v>
      </c>
      <c r="E1663" s="34">
        <v>11533302135</v>
      </c>
      <c r="F1663" s="34">
        <v>12277752819</v>
      </c>
      <c r="G1663" s="34">
        <v>27860842629</v>
      </c>
      <c r="H1663" s="34">
        <v>266775659</v>
      </c>
      <c r="I1663" s="52">
        <f t="shared" si="85"/>
        <v>51938673242</v>
      </c>
      <c r="J1663" s="51">
        <v>0</v>
      </c>
      <c r="K1663" s="53">
        <f t="shared" si="86"/>
        <v>51938673242</v>
      </c>
      <c r="L1663" s="57">
        <v>134608782</v>
      </c>
      <c r="M1663" s="61" t="s">
        <v>129</v>
      </c>
      <c r="N1663" t="s">
        <v>101</v>
      </c>
      <c r="O1663" s="35" t="str">
        <f>IF([1]totrevprm!O1664="","",[1]totrevprm!O1664)</f>
        <v/>
      </c>
      <c r="P1663" s="32">
        <v>1844985602.4625621</v>
      </c>
      <c r="Q1663" s="32">
        <v>652082134.68677163</v>
      </c>
      <c r="T1663" s="62"/>
      <c r="V1663" s="35"/>
      <c r="W1663" s="55"/>
      <c r="X1663" s="55"/>
      <c r="Y1663" s="55"/>
      <c r="Z1663" s="55"/>
    </row>
    <row r="1664" spans="1:26">
      <c r="A1664" s="47" t="s">
        <v>66</v>
      </c>
      <c r="B1664" s="48" t="s">
        <v>242</v>
      </c>
      <c r="C1664" s="49"/>
      <c r="D1664" s="50">
        <v>2018</v>
      </c>
      <c r="E1664" s="34">
        <v>11953545493</v>
      </c>
      <c r="F1664" s="34">
        <v>15989369255</v>
      </c>
      <c r="G1664" s="34">
        <v>24141500092.02</v>
      </c>
      <c r="H1664" s="34">
        <v>265031541</v>
      </c>
      <c r="I1664" s="52">
        <f t="shared" si="85"/>
        <v>52349446381.020004</v>
      </c>
      <c r="J1664" s="51">
        <v>0</v>
      </c>
      <c r="K1664" s="53">
        <f t="shared" si="86"/>
        <v>52349446381.020004</v>
      </c>
      <c r="L1664" s="57">
        <v>171444711</v>
      </c>
      <c r="M1664" s="61" t="s">
        <v>129</v>
      </c>
      <c r="N1664" t="s">
        <v>101</v>
      </c>
      <c r="O1664" s="35" t="str">
        <f>IF([1]totrevprm!O1665="","",[1]totrevprm!O1665)</f>
        <v/>
      </c>
      <c r="P1664" s="32">
        <v>1916715584.9031532</v>
      </c>
      <c r="Q1664" s="32">
        <v>639010290.65300226</v>
      </c>
      <c r="T1664" s="62"/>
      <c r="V1664" s="35"/>
      <c r="W1664" s="55"/>
      <c r="X1664" s="55"/>
      <c r="Y1664" s="55"/>
      <c r="Z1664" s="55"/>
    </row>
    <row r="1665" spans="1:26">
      <c r="A1665" s="47" t="s">
        <v>66</v>
      </c>
      <c r="B1665" s="48" t="s">
        <v>242</v>
      </c>
      <c r="C1665" s="49"/>
      <c r="D1665" s="50">
        <v>2019</v>
      </c>
      <c r="E1665" s="34">
        <v>12535447148</v>
      </c>
      <c r="F1665" s="34">
        <v>15096908842</v>
      </c>
      <c r="G1665" s="34">
        <v>31754308069.053501</v>
      </c>
      <c r="H1665" s="34">
        <v>303292151</v>
      </c>
      <c r="I1665" s="52">
        <f t="shared" si="85"/>
        <v>59689956210.053497</v>
      </c>
      <c r="J1665" s="51">
        <v>0</v>
      </c>
      <c r="K1665" s="53">
        <f t="shared" si="86"/>
        <v>59689956210.053497</v>
      </c>
      <c r="L1665" s="57">
        <v>211160548</v>
      </c>
      <c r="M1665" s="61" t="s">
        <v>141</v>
      </c>
      <c r="N1665" t="s">
        <v>101</v>
      </c>
      <c r="O1665" s="35" t="str">
        <f>IF([1]totrevprm!O1666="","",[1]totrevprm!O1666)</f>
        <v>Yes</v>
      </c>
      <c r="P1665" s="32">
        <v>2089465600.0151274</v>
      </c>
      <c r="Q1665" s="32">
        <v>664577844.06613266</v>
      </c>
      <c r="T1665" s="62"/>
      <c r="V1665" s="35"/>
      <c r="W1665" s="55"/>
      <c r="X1665" s="55"/>
      <c r="Y1665" s="55"/>
      <c r="Z1665" s="55"/>
    </row>
    <row r="1666" spans="1:26">
      <c r="A1666" s="47" t="s">
        <v>66</v>
      </c>
      <c r="B1666" s="48" t="s">
        <v>242</v>
      </c>
      <c r="C1666" s="49"/>
      <c r="D1666" s="50">
        <v>2020</v>
      </c>
      <c r="E1666" s="34">
        <v>12742538294</v>
      </c>
      <c r="F1666" s="34">
        <v>15361914789</v>
      </c>
      <c r="G1666" s="34">
        <v>32161111608</v>
      </c>
      <c r="H1666" s="34">
        <v>529317686</v>
      </c>
      <c r="I1666" s="52">
        <f t="shared" si="85"/>
        <v>60794882377</v>
      </c>
      <c r="J1666" s="51">
        <v>0</v>
      </c>
      <c r="K1666" s="53">
        <f t="shared" si="86"/>
        <v>60794882377</v>
      </c>
      <c r="L1666" s="57">
        <v>173112983</v>
      </c>
      <c r="M1666" s="61" t="s">
        <v>131</v>
      </c>
      <c r="N1666" t="s">
        <v>101</v>
      </c>
      <c r="O1666" s="35" t="str">
        <f>IF([1]totrevprm!O1667="","",[1]totrevprm!O1667)</f>
        <v/>
      </c>
      <c r="P1666" s="32">
        <v>2120273003</v>
      </c>
      <c r="Q1666" s="32">
        <v>632355091</v>
      </c>
      <c r="T1666" s="62"/>
      <c r="V1666" s="35"/>
      <c r="W1666" s="55"/>
      <c r="X1666" s="55"/>
      <c r="Y1666" s="55"/>
      <c r="Z1666" s="55"/>
    </row>
    <row r="1667" spans="1:26">
      <c r="A1667" s="47" t="s">
        <v>66</v>
      </c>
      <c r="B1667" s="48" t="s">
        <v>242</v>
      </c>
      <c r="C1667" s="49"/>
      <c r="D1667" s="50">
        <v>2021</v>
      </c>
      <c r="E1667" s="34">
        <v>13696058847.6</v>
      </c>
      <c r="F1667" s="34">
        <v>17838461545.200001</v>
      </c>
      <c r="G1667" s="34">
        <v>35274860995.080002</v>
      </c>
      <c r="H1667" s="34">
        <v>255193542</v>
      </c>
      <c r="I1667" s="52">
        <f t="shared" si="85"/>
        <v>67064574929.880005</v>
      </c>
      <c r="J1667" s="51">
        <v>0</v>
      </c>
      <c r="K1667" s="53">
        <f t="shared" si="86"/>
        <v>67064574929.880005</v>
      </c>
      <c r="L1667" s="34">
        <v>0</v>
      </c>
      <c r="M1667" s="61" t="s">
        <v>132</v>
      </c>
      <c r="N1667" t="s">
        <v>101</v>
      </c>
      <c r="O1667" s="35"/>
      <c r="P1667" s="32">
        <v>1997596337.8699999</v>
      </c>
      <c r="Q1667" s="32">
        <v>668505934</v>
      </c>
      <c r="T1667" s="62"/>
      <c r="V1667" s="35"/>
      <c r="W1667" s="55"/>
      <c r="X1667" s="55"/>
      <c r="Y1667" s="55"/>
      <c r="Z1667" s="55"/>
    </row>
    <row r="1668" spans="1:26">
      <c r="A1668" s="47" t="s">
        <v>66</v>
      </c>
      <c r="B1668" s="48" t="s">
        <v>242</v>
      </c>
      <c r="C1668" s="49"/>
      <c r="D1668" s="50">
        <v>2022</v>
      </c>
      <c r="E1668" s="34">
        <v>14324335482</v>
      </c>
      <c r="F1668" s="34">
        <v>21820480564</v>
      </c>
      <c r="G1668" s="34">
        <v>41411761571</v>
      </c>
      <c r="H1668" s="34">
        <v>261433159</v>
      </c>
      <c r="I1668" s="52">
        <f t="shared" si="85"/>
        <v>77818010776</v>
      </c>
      <c r="J1668" s="51">
        <v>0</v>
      </c>
      <c r="K1668" s="53">
        <f t="shared" si="86"/>
        <v>77818010776</v>
      </c>
      <c r="L1668" s="34">
        <v>0</v>
      </c>
      <c r="M1668" s="61" t="s">
        <v>132</v>
      </c>
      <c r="N1668" t="s">
        <v>101</v>
      </c>
      <c r="O1668" s="35" t="str">
        <f>IF([1]totrevprm!O1671="","",[1]totrevprm!O1671)</f>
        <v/>
      </c>
      <c r="P1668" s="57">
        <v>2234051073</v>
      </c>
      <c r="Q1668" s="57">
        <v>668674718</v>
      </c>
    </row>
    <row r="1669" spans="1:26">
      <c r="A1669" s="47" t="s">
        <v>66</v>
      </c>
      <c r="B1669" s="48" t="s">
        <v>242</v>
      </c>
      <c r="C1669" s="49"/>
      <c r="D1669" s="50">
        <v>2023</v>
      </c>
      <c r="E1669" s="34">
        <v>14754437548</v>
      </c>
      <c r="F1669" s="34">
        <v>26645465503.883499</v>
      </c>
      <c r="G1669" s="34">
        <v>46148224262.044098</v>
      </c>
      <c r="H1669" s="34">
        <v>210845556</v>
      </c>
      <c r="I1669" s="52">
        <f t="shared" si="85"/>
        <v>87758972869.927597</v>
      </c>
      <c r="J1669" s="51">
        <v>0</v>
      </c>
      <c r="K1669" s="53">
        <f t="shared" si="86"/>
        <v>87758972869.927597</v>
      </c>
      <c r="L1669" s="34">
        <v>0</v>
      </c>
      <c r="M1669" s="61" t="s">
        <v>132</v>
      </c>
      <c r="O1669" s="35"/>
      <c r="P1669" s="57">
        <v>2415028637.98</v>
      </c>
      <c r="Q1669" s="57">
        <v>661460466</v>
      </c>
    </row>
    <row r="1670" spans="1:26">
      <c r="A1670" s="47"/>
      <c r="B1670" s="49"/>
      <c r="C1670" s="49"/>
      <c r="E1670" s="51"/>
      <c r="F1670" s="51"/>
      <c r="G1670" s="51"/>
      <c r="H1670" s="51"/>
      <c r="I1670" s="52"/>
      <c r="K1670" s="59"/>
      <c r="L1670" s="34"/>
      <c r="O1670" s="35"/>
    </row>
    <row r="1671" spans="1:26">
      <c r="A1671" s="47" t="s">
        <v>67</v>
      </c>
      <c r="B1671" s="48" t="s">
        <v>243</v>
      </c>
      <c r="C1671" s="49" t="s">
        <v>124</v>
      </c>
      <c r="D1671" s="50">
        <v>1988</v>
      </c>
      <c r="E1671" s="51">
        <v>313526813</v>
      </c>
      <c r="F1671" s="51">
        <v>290557522</v>
      </c>
      <c r="G1671" s="51">
        <v>470386838</v>
      </c>
      <c r="H1671" s="51">
        <v>0</v>
      </c>
      <c r="I1671" s="52">
        <f t="shared" si="85"/>
        <v>1074471173</v>
      </c>
      <c r="J1671" s="51">
        <v>-466145</v>
      </c>
      <c r="K1671" s="53">
        <f>SUM(I1671:J1671)</f>
        <v>1074005028</v>
      </c>
      <c r="L1671" s="34">
        <v>0</v>
      </c>
      <c r="O1671" s="35" t="str">
        <f>IF([1]totrevprm!O1672="","",[1]totrevprm!O1672)</f>
        <v/>
      </c>
    </row>
    <row r="1672" spans="1:26">
      <c r="A1672" s="47" t="s">
        <v>67</v>
      </c>
      <c r="B1672" s="48" t="s">
        <v>243</v>
      </c>
      <c r="C1672" s="49" t="s">
        <v>125</v>
      </c>
      <c r="D1672" s="50">
        <v>1989</v>
      </c>
      <c r="E1672" s="51">
        <v>299172790</v>
      </c>
      <c r="F1672" s="51">
        <v>379254528</v>
      </c>
      <c r="G1672" s="51">
        <v>581428474</v>
      </c>
      <c r="H1672" s="51">
        <v>0</v>
      </c>
      <c r="I1672" s="52">
        <f t="shared" si="85"/>
        <v>1259855792</v>
      </c>
      <c r="J1672" s="51">
        <v>-2506118</v>
      </c>
      <c r="K1672" s="53">
        <f t="shared" ref="K1672:K1706" si="87">SUM(I1672:J1672)</f>
        <v>1257349674</v>
      </c>
      <c r="L1672" s="34">
        <v>0</v>
      </c>
      <c r="O1672" s="35" t="str">
        <f>IF([1]totrevprm!O1673="","",[1]totrevprm!O1673)</f>
        <v/>
      </c>
    </row>
    <row r="1673" spans="1:26">
      <c r="A1673" s="47" t="s">
        <v>67</v>
      </c>
      <c r="B1673" s="48" t="s">
        <v>243</v>
      </c>
      <c r="C1673" s="49" t="s">
        <v>125</v>
      </c>
      <c r="D1673" s="50">
        <v>1990</v>
      </c>
      <c r="E1673" s="51">
        <v>318604445</v>
      </c>
      <c r="F1673" s="51">
        <v>414986860.44</v>
      </c>
      <c r="G1673" s="51">
        <v>644904260</v>
      </c>
      <c r="H1673" s="51">
        <v>0</v>
      </c>
      <c r="I1673" s="52">
        <f t="shared" si="85"/>
        <v>1378495565.4400001</v>
      </c>
      <c r="J1673" s="51">
        <v>-2683586</v>
      </c>
      <c r="K1673" s="53">
        <f t="shared" si="87"/>
        <v>1375811979.4400001</v>
      </c>
      <c r="L1673" s="34">
        <v>0</v>
      </c>
      <c r="O1673" s="35" t="str">
        <f>IF([1]totrevprm!O1674="","",[1]totrevprm!O1674)</f>
        <v/>
      </c>
    </row>
    <row r="1674" spans="1:26">
      <c r="A1674" s="47" t="s">
        <v>67</v>
      </c>
      <c r="B1674" s="48" t="s">
        <v>243</v>
      </c>
      <c r="C1674" s="49" t="s">
        <v>149</v>
      </c>
      <c r="D1674" s="50">
        <v>1991</v>
      </c>
      <c r="E1674" s="51">
        <v>354581693</v>
      </c>
      <c r="F1674" s="51">
        <v>340404656</v>
      </c>
      <c r="G1674" s="51">
        <v>506517887</v>
      </c>
      <c r="H1674" s="51">
        <v>140164604</v>
      </c>
      <c r="I1674" s="52">
        <f t="shared" si="85"/>
        <v>1341668840</v>
      </c>
      <c r="J1674" s="51">
        <v>0</v>
      </c>
      <c r="K1674" s="53">
        <f t="shared" si="87"/>
        <v>1341668840</v>
      </c>
      <c r="L1674" s="34">
        <v>0</v>
      </c>
      <c r="O1674" s="35" t="str">
        <f>IF([1]totrevprm!O1675="","",[1]totrevprm!O1675)</f>
        <v/>
      </c>
    </row>
    <row r="1675" spans="1:26">
      <c r="A1675" s="47" t="s">
        <v>67</v>
      </c>
      <c r="B1675" s="48" t="s">
        <v>243</v>
      </c>
      <c r="C1675" s="49" t="s">
        <v>125</v>
      </c>
      <c r="D1675" s="50">
        <v>1992</v>
      </c>
      <c r="E1675" s="51">
        <v>387308050</v>
      </c>
      <c r="F1675" s="51">
        <v>349394173.12</v>
      </c>
      <c r="G1675" s="51">
        <v>524792525</v>
      </c>
      <c r="H1675" s="51">
        <v>117830898</v>
      </c>
      <c r="I1675" s="52">
        <f t="shared" si="85"/>
        <v>1379325646.1199999</v>
      </c>
      <c r="J1675" s="51">
        <v>0</v>
      </c>
      <c r="K1675" s="53">
        <f t="shared" si="87"/>
        <v>1379325646.1199999</v>
      </c>
      <c r="L1675" s="34">
        <v>0</v>
      </c>
      <c r="O1675" s="35" t="str">
        <f>IF([1]totrevprm!O1676="","",[1]totrevprm!O1676)</f>
        <v/>
      </c>
    </row>
    <row r="1676" spans="1:26">
      <c r="A1676" s="47" t="s">
        <v>67</v>
      </c>
      <c r="B1676" s="48" t="s">
        <v>243</v>
      </c>
      <c r="C1676" s="49" t="s">
        <v>125</v>
      </c>
      <c r="D1676" s="50">
        <v>1993</v>
      </c>
      <c r="E1676" s="51">
        <v>404053511</v>
      </c>
      <c r="F1676" s="51">
        <v>284964556</v>
      </c>
      <c r="G1676" s="51">
        <v>572786897</v>
      </c>
      <c r="H1676" s="51">
        <v>118494471</v>
      </c>
      <c r="I1676" s="52">
        <f t="shared" si="85"/>
        <v>1380299435</v>
      </c>
      <c r="J1676" s="51">
        <v>0</v>
      </c>
      <c r="K1676" s="53">
        <f t="shared" si="87"/>
        <v>1380299435</v>
      </c>
      <c r="L1676" s="34">
        <v>0</v>
      </c>
      <c r="O1676" s="35" t="str">
        <f>IF([1]totrevprm!O1677="","",[1]totrevprm!O1677)</f>
        <v/>
      </c>
    </row>
    <row r="1677" spans="1:26">
      <c r="A1677" s="47" t="s">
        <v>67</v>
      </c>
      <c r="B1677" s="48" t="s">
        <v>243</v>
      </c>
      <c r="C1677" s="49" t="s">
        <v>125</v>
      </c>
      <c r="D1677" s="50">
        <v>1994</v>
      </c>
      <c r="E1677" s="51">
        <v>448122101</v>
      </c>
      <c r="F1677" s="51">
        <v>335080149</v>
      </c>
      <c r="G1677" s="51">
        <v>598429341</v>
      </c>
      <c r="H1677" s="51">
        <v>82023413</v>
      </c>
      <c r="I1677" s="52">
        <f t="shared" si="85"/>
        <v>1463655004</v>
      </c>
      <c r="J1677" s="51">
        <v>0</v>
      </c>
      <c r="K1677" s="53">
        <f t="shared" si="87"/>
        <v>1463655004</v>
      </c>
      <c r="L1677" s="34">
        <v>0</v>
      </c>
      <c r="O1677" s="35" t="str">
        <f>IF([1]totrevprm!O1678="","",[1]totrevprm!O1678)</f>
        <v/>
      </c>
    </row>
    <row r="1678" spans="1:26">
      <c r="A1678" s="47" t="s">
        <v>67</v>
      </c>
      <c r="B1678" s="48" t="s">
        <v>243</v>
      </c>
      <c r="C1678" s="49" t="s">
        <v>125</v>
      </c>
      <c r="D1678" s="50">
        <v>1995</v>
      </c>
      <c r="E1678" s="51">
        <v>466569480</v>
      </c>
      <c r="F1678" s="51">
        <v>361825176</v>
      </c>
      <c r="G1678" s="51">
        <v>618199870</v>
      </c>
      <c r="H1678" s="51">
        <v>74926370</v>
      </c>
      <c r="I1678" s="52">
        <f t="shared" si="85"/>
        <v>1521520896</v>
      </c>
      <c r="J1678" s="51">
        <v>0</v>
      </c>
      <c r="K1678" s="53">
        <f t="shared" si="87"/>
        <v>1521520896</v>
      </c>
      <c r="L1678" s="34">
        <v>0</v>
      </c>
      <c r="O1678" s="35" t="str">
        <f>IF([1]totrevprm!O1679="","",[1]totrevprm!O1679)</f>
        <v/>
      </c>
    </row>
    <row r="1679" spans="1:26">
      <c r="A1679" s="47" t="s">
        <v>67</v>
      </c>
      <c r="B1679" s="48" t="s">
        <v>243</v>
      </c>
      <c r="C1679" s="49" t="s">
        <v>125</v>
      </c>
      <c r="D1679" s="50">
        <v>1996</v>
      </c>
      <c r="E1679" s="51">
        <v>538241101</v>
      </c>
      <c r="F1679" s="51">
        <v>293089887</v>
      </c>
      <c r="G1679" s="51">
        <v>896321487</v>
      </c>
      <c r="H1679" s="51">
        <v>57549757</v>
      </c>
      <c r="I1679" s="52">
        <f t="shared" si="85"/>
        <v>1785202232</v>
      </c>
      <c r="J1679" s="51">
        <v>0</v>
      </c>
      <c r="K1679" s="53">
        <f t="shared" si="87"/>
        <v>1785202232</v>
      </c>
      <c r="L1679" s="34">
        <v>0</v>
      </c>
      <c r="O1679" s="35" t="str">
        <f>IF([1]totrevprm!O1680="","",[1]totrevprm!O1680)</f>
        <v/>
      </c>
    </row>
    <row r="1680" spans="1:26">
      <c r="A1680" s="47" t="s">
        <v>67</v>
      </c>
      <c r="B1680" s="48" t="s">
        <v>243</v>
      </c>
      <c r="C1680" s="49" t="s">
        <v>125</v>
      </c>
      <c r="D1680" s="50">
        <v>1997</v>
      </c>
      <c r="E1680" s="51">
        <v>519625457</v>
      </c>
      <c r="F1680" s="51">
        <v>344918051</v>
      </c>
      <c r="G1680" s="51">
        <v>929835181</v>
      </c>
      <c r="H1680" s="51">
        <v>45809089</v>
      </c>
      <c r="I1680" s="52">
        <f t="shared" si="85"/>
        <v>1840187778</v>
      </c>
      <c r="J1680" s="51">
        <v>0</v>
      </c>
      <c r="K1680" s="53">
        <f t="shared" si="87"/>
        <v>1840187778</v>
      </c>
      <c r="L1680" s="34">
        <v>0</v>
      </c>
      <c r="O1680" s="35" t="str">
        <f>IF([1]totrevprm!O1681="","",[1]totrevprm!O1681)</f>
        <v/>
      </c>
    </row>
    <row r="1681" spans="1:26">
      <c r="A1681" s="47" t="s">
        <v>67</v>
      </c>
      <c r="B1681" s="48" t="s">
        <v>243</v>
      </c>
      <c r="C1681" s="49" t="s">
        <v>125</v>
      </c>
      <c r="D1681" s="50">
        <v>1998</v>
      </c>
      <c r="E1681" s="51">
        <v>537069568</v>
      </c>
      <c r="F1681" s="51">
        <v>331698352</v>
      </c>
      <c r="G1681" s="51">
        <v>1022320045</v>
      </c>
      <c r="H1681" s="51">
        <v>41350152</v>
      </c>
      <c r="I1681" s="52">
        <f t="shared" si="85"/>
        <v>1932438117</v>
      </c>
      <c r="J1681" s="51">
        <v>0</v>
      </c>
      <c r="K1681" s="53">
        <f t="shared" si="87"/>
        <v>1932438117</v>
      </c>
      <c r="L1681" s="34">
        <v>0</v>
      </c>
      <c r="O1681" s="35" t="str">
        <f>IF([1]totrevprm!O1682="","",[1]totrevprm!O1682)</f>
        <v/>
      </c>
    </row>
    <row r="1682" spans="1:26">
      <c r="A1682" s="47" t="s">
        <v>67</v>
      </c>
      <c r="B1682" s="48" t="s">
        <v>243</v>
      </c>
      <c r="C1682" s="49" t="s">
        <v>125</v>
      </c>
      <c r="D1682" s="50">
        <v>1999</v>
      </c>
      <c r="E1682" s="51">
        <v>710486850</v>
      </c>
      <c r="F1682" s="51">
        <v>448838668</v>
      </c>
      <c r="G1682" s="51">
        <v>1149140939</v>
      </c>
      <c r="H1682" s="51">
        <v>25579174</v>
      </c>
      <c r="I1682" s="52">
        <f t="shared" si="85"/>
        <v>2334045631</v>
      </c>
      <c r="J1682" s="51">
        <v>0</v>
      </c>
      <c r="K1682" s="53">
        <f t="shared" si="87"/>
        <v>2334045631</v>
      </c>
      <c r="L1682" s="34">
        <v>0</v>
      </c>
      <c r="O1682" s="35" t="str">
        <f>IF([1]totrevprm!O1683="","",[1]totrevprm!O1683)</f>
        <v/>
      </c>
    </row>
    <row r="1683" spans="1:26">
      <c r="A1683" s="47" t="s">
        <v>67</v>
      </c>
      <c r="B1683" s="48" t="s">
        <v>243</v>
      </c>
      <c r="C1683" s="49" t="s">
        <v>125</v>
      </c>
      <c r="D1683" s="50">
        <v>2000</v>
      </c>
      <c r="E1683" s="51">
        <v>523164041</v>
      </c>
      <c r="F1683" s="51">
        <v>485538959</v>
      </c>
      <c r="G1683" s="51">
        <v>1283676867</v>
      </c>
      <c r="H1683" s="51">
        <v>48591441</v>
      </c>
      <c r="I1683" s="52">
        <f t="shared" si="85"/>
        <v>2340971308</v>
      </c>
      <c r="J1683" s="51">
        <v>0</v>
      </c>
      <c r="K1683" s="53">
        <f t="shared" si="87"/>
        <v>2340971308</v>
      </c>
      <c r="L1683" s="34">
        <v>0</v>
      </c>
      <c r="O1683" s="35" t="str">
        <f>IF([1]totrevprm!O1684="","",[1]totrevprm!O1684)</f>
        <v/>
      </c>
      <c r="V1683" s="35" t="s">
        <v>243</v>
      </c>
      <c r="W1683" s="55">
        <v>415494</v>
      </c>
      <c r="X1683" s="55">
        <v>2078538</v>
      </c>
      <c r="Y1683" s="55">
        <v>3280069</v>
      </c>
      <c r="Z1683" s="55">
        <v>0</v>
      </c>
    </row>
    <row r="1684" spans="1:26">
      <c r="A1684" s="47" t="s">
        <v>67</v>
      </c>
      <c r="B1684" s="48" t="s">
        <v>243</v>
      </c>
      <c r="C1684" s="49" t="s">
        <v>244</v>
      </c>
      <c r="D1684" s="50">
        <v>2001</v>
      </c>
      <c r="E1684" s="51">
        <v>517566609</v>
      </c>
      <c r="F1684" s="51">
        <v>657243561</v>
      </c>
      <c r="G1684" s="51">
        <v>1425971566</v>
      </c>
      <c r="H1684" s="51">
        <v>38623752</v>
      </c>
      <c r="I1684" s="52">
        <f t="shared" si="85"/>
        <v>2639405488</v>
      </c>
      <c r="J1684" s="51">
        <v>0</v>
      </c>
      <c r="K1684" s="53">
        <f t="shared" si="87"/>
        <v>2639405488</v>
      </c>
      <c r="L1684" s="32">
        <v>1772286</v>
      </c>
      <c r="M1684" s="61" t="s">
        <v>129</v>
      </c>
      <c r="N1684" t="s">
        <v>101</v>
      </c>
      <c r="O1684" s="35" t="str">
        <f>IF([1]totrevprm!O1685="","",[1]totrevprm!O1685)</f>
        <v/>
      </c>
      <c r="V1684" s="35"/>
      <c r="W1684" s="55"/>
      <c r="X1684" s="55"/>
      <c r="Y1684" s="55"/>
      <c r="Z1684" s="55"/>
    </row>
    <row r="1685" spans="1:26">
      <c r="A1685" s="47" t="s">
        <v>67</v>
      </c>
      <c r="B1685" s="48" t="s">
        <v>243</v>
      </c>
      <c r="C1685" s="49" t="s">
        <v>125</v>
      </c>
      <c r="D1685" s="50">
        <v>2002</v>
      </c>
      <c r="E1685" s="51">
        <v>538503454</v>
      </c>
      <c r="F1685" s="51">
        <v>893815012</v>
      </c>
      <c r="G1685" s="51">
        <v>1500294415</v>
      </c>
      <c r="H1685" s="51">
        <v>29649653</v>
      </c>
      <c r="I1685" s="52">
        <f t="shared" si="85"/>
        <v>2962262534</v>
      </c>
      <c r="J1685" s="51">
        <v>0</v>
      </c>
      <c r="K1685" s="53">
        <f t="shared" si="87"/>
        <v>2962262534</v>
      </c>
      <c r="L1685" s="32">
        <v>818982</v>
      </c>
      <c r="M1685" s="61" t="s">
        <v>129</v>
      </c>
      <c r="N1685" t="s">
        <v>101</v>
      </c>
      <c r="O1685" s="35" t="str">
        <f>IF([1]totrevprm!O1686="","",[1]totrevprm!O1686)</f>
        <v/>
      </c>
      <c r="V1685" s="35"/>
      <c r="W1685" s="55"/>
      <c r="X1685" s="55"/>
      <c r="Y1685" s="55"/>
      <c r="Z1685" s="55"/>
    </row>
    <row r="1686" spans="1:26">
      <c r="A1686" s="47" t="s">
        <v>67</v>
      </c>
      <c r="B1686" s="48" t="s">
        <v>243</v>
      </c>
      <c r="C1686" s="49" t="s">
        <v>125</v>
      </c>
      <c r="D1686" s="50">
        <v>2003</v>
      </c>
      <c r="E1686" s="56">
        <v>601682895</v>
      </c>
      <c r="F1686" s="56">
        <v>862874288</v>
      </c>
      <c r="G1686" s="56">
        <v>1505793625</v>
      </c>
      <c r="H1686" s="56">
        <v>29971231</v>
      </c>
      <c r="I1686" s="52">
        <f t="shared" si="85"/>
        <v>3000322039</v>
      </c>
      <c r="J1686" s="51">
        <v>0</v>
      </c>
      <c r="K1686" s="53">
        <f t="shared" si="87"/>
        <v>3000322039</v>
      </c>
      <c r="L1686" s="34">
        <v>4633254</v>
      </c>
      <c r="M1686" s="61" t="s">
        <v>129</v>
      </c>
      <c r="N1686" t="s">
        <v>101</v>
      </c>
      <c r="O1686" s="35" t="str">
        <f>IF([1]totrevprm!O1687="","",[1]totrevprm!O1687)</f>
        <v/>
      </c>
      <c r="V1686" s="35"/>
      <c r="W1686" s="55"/>
      <c r="X1686" s="55"/>
      <c r="Y1686" s="55"/>
      <c r="Z1686" s="55"/>
    </row>
    <row r="1687" spans="1:26">
      <c r="A1687" s="47" t="s">
        <v>67</v>
      </c>
      <c r="B1687" s="48" t="s">
        <v>243</v>
      </c>
      <c r="C1687" s="49" t="s">
        <v>125</v>
      </c>
      <c r="D1687" s="50">
        <v>2004</v>
      </c>
      <c r="E1687" s="56">
        <v>618140701</v>
      </c>
      <c r="F1687" s="56">
        <v>799269204</v>
      </c>
      <c r="G1687" s="56">
        <v>1592483757</v>
      </c>
      <c r="H1687" s="56">
        <v>26970899</v>
      </c>
      <c r="I1687" s="52">
        <f t="shared" si="85"/>
        <v>3036864561</v>
      </c>
      <c r="J1687" s="51">
        <v>0</v>
      </c>
      <c r="K1687" s="53">
        <f t="shared" si="87"/>
        <v>3036864561</v>
      </c>
      <c r="L1687" s="34">
        <v>4832155</v>
      </c>
      <c r="M1687" s="61" t="s">
        <v>129</v>
      </c>
      <c r="N1687" t="s">
        <v>101</v>
      </c>
      <c r="O1687" s="35" t="str">
        <f>IF([1]totrevprm!O1688="","",[1]totrevprm!O1688)</f>
        <v/>
      </c>
      <c r="V1687" s="35"/>
      <c r="W1687" s="55"/>
      <c r="X1687" s="55"/>
      <c r="Y1687" s="55"/>
      <c r="Z1687" s="55"/>
    </row>
    <row r="1688" spans="1:26">
      <c r="A1688" s="47" t="s">
        <v>67</v>
      </c>
      <c r="B1688" s="48" t="s">
        <v>243</v>
      </c>
      <c r="C1688" s="49"/>
      <c r="D1688" s="50">
        <v>2005</v>
      </c>
      <c r="E1688" s="56">
        <v>672114026</v>
      </c>
      <c r="F1688" s="56">
        <v>444188124</v>
      </c>
      <c r="G1688" s="56">
        <v>1833857405</v>
      </c>
      <c r="H1688" s="56">
        <v>34156835</v>
      </c>
      <c r="I1688" s="52">
        <f t="shared" si="85"/>
        <v>2984316390</v>
      </c>
      <c r="J1688" s="51">
        <v>0</v>
      </c>
      <c r="K1688" s="53">
        <f t="shared" si="87"/>
        <v>2984316390</v>
      </c>
      <c r="L1688" s="34">
        <v>3102711</v>
      </c>
      <c r="M1688" s="61" t="s">
        <v>129</v>
      </c>
      <c r="N1688" t="s">
        <v>101</v>
      </c>
      <c r="O1688" s="35" t="str">
        <f>IF([1]totrevprm!O1689="","",[1]totrevprm!O1689)</f>
        <v/>
      </c>
      <c r="V1688" s="35"/>
      <c r="W1688" s="55"/>
      <c r="X1688" s="55"/>
      <c r="Y1688" s="55"/>
      <c r="Z1688" s="55"/>
    </row>
    <row r="1689" spans="1:26">
      <c r="A1689" s="47" t="s">
        <v>67</v>
      </c>
      <c r="B1689" s="48" t="s">
        <v>243</v>
      </c>
      <c r="C1689" s="49"/>
      <c r="D1689" s="50">
        <v>2006</v>
      </c>
      <c r="E1689" s="34">
        <v>717123386</v>
      </c>
      <c r="F1689" s="34">
        <v>557218553</v>
      </c>
      <c r="G1689" s="34">
        <v>2024428717</v>
      </c>
      <c r="H1689" s="34">
        <v>21684280</v>
      </c>
      <c r="I1689" s="52">
        <f t="shared" si="85"/>
        <v>3320454936</v>
      </c>
      <c r="J1689" s="51">
        <v>0</v>
      </c>
      <c r="K1689" s="53">
        <f t="shared" si="87"/>
        <v>3320454936</v>
      </c>
      <c r="L1689" s="34">
        <v>9492005</v>
      </c>
      <c r="M1689" s="61" t="s">
        <v>129</v>
      </c>
      <c r="N1689" t="s">
        <v>101</v>
      </c>
      <c r="O1689" s="35" t="str">
        <f>IF([1]totrevprm!O1690="","",[1]totrevprm!O1690)</f>
        <v/>
      </c>
      <c r="V1689" s="35"/>
      <c r="W1689" s="55"/>
      <c r="X1689" s="55"/>
      <c r="Y1689" s="55"/>
      <c r="Z1689" s="55"/>
    </row>
    <row r="1690" spans="1:26">
      <c r="A1690" s="47" t="s">
        <v>67</v>
      </c>
      <c r="B1690" s="48" t="s">
        <v>243</v>
      </c>
      <c r="C1690" s="49"/>
      <c r="D1690" s="50">
        <v>2007</v>
      </c>
      <c r="E1690" s="34">
        <v>833532196</v>
      </c>
      <c r="F1690" s="34">
        <v>811359536</v>
      </c>
      <c r="G1690" s="34">
        <v>2429981594</v>
      </c>
      <c r="H1690" s="34">
        <v>25065139</v>
      </c>
      <c r="I1690" s="52">
        <f t="shared" si="85"/>
        <v>4099938465</v>
      </c>
      <c r="J1690" s="51">
        <v>0</v>
      </c>
      <c r="K1690" s="53">
        <f t="shared" si="87"/>
        <v>4099938465</v>
      </c>
      <c r="L1690" s="34">
        <v>11133043</v>
      </c>
      <c r="M1690" s="61" t="s">
        <v>129</v>
      </c>
      <c r="N1690" t="s">
        <v>101</v>
      </c>
      <c r="O1690" s="35" t="str">
        <f>IF([1]totrevprm!O1691="","",[1]totrevprm!O1691)</f>
        <v/>
      </c>
      <c r="V1690" s="35"/>
      <c r="W1690" s="55"/>
      <c r="X1690" s="55"/>
      <c r="Y1690" s="55"/>
      <c r="Z1690" s="55"/>
    </row>
    <row r="1691" spans="1:26">
      <c r="A1691" s="47" t="s">
        <v>67</v>
      </c>
      <c r="B1691" s="48" t="s">
        <v>243</v>
      </c>
      <c r="C1691" s="49"/>
      <c r="D1691" s="50">
        <v>2008</v>
      </c>
      <c r="E1691" s="34">
        <v>957444360</v>
      </c>
      <c r="F1691" s="34">
        <v>1136870003</v>
      </c>
      <c r="G1691" s="34">
        <v>2630663601</v>
      </c>
      <c r="H1691" s="34">
        <v>20685600</v>
      </c>
      <c r="I1691" s="52">
        <f t="shared" si="85"/>
        <v>4745663564</v>
      </c>
      <c r="J1691" s="51">
        <v>0</v>
      </c>
      <c r="K1691" s="53">
        <f t="shared" si="87"/>
        <v>4745663564</v>
      </c>
      <c r="L1691" s="34">
        <v>2552146</v>
      </c>
      <c r="M1691" s="61" t="s">
        <v>129</v>
      </c>
      <c r="N1691" t="s">
        <v>101</v>
      </c>
      <c r="O1691" s="35" t="str">
        <f>IF([1]totrevprm!O1692="","",[1]totrevprm!O1692)</f>
        <v/>
      </c>
      <c r="V1691" s="35"/>
      <c r="W1691" s="55"/>
      <c r="X1691" s="55"/>
      <c r="Y1691" s="55"/>
      <c r="Z1691" s="55"/>
    </row>
    <row r="1692" spans="1:26">
      <c r="A1692" s="47" t="s">
        <v>67</v>
      </c>
      <c r="B1692" s="48" t="s">
        <v>243</v>
      </c>
      <c r="C1692" s="49"/>
      <c r="D1692" s="50">
        <v>2009</v>
      </c>
      <c r="E1692" s="34">
        <v>1020079089</v>
      </c>
      <c r="F1692" s="34">
        <v>1165745155</v>
      </c>
      <c r="G1692" s="34">
        <v>2794581852</v>
      </c>
      <c r="H1692" s="34">
        <v>29345507</v>
      </c>
      <c r="I1692" s="52">
        <f t="shared" si="85"/>
        <v>5009751603</v>
      </c>
      <c r="J1692" s="51">
        <v>0</v>
      </c>
      <c r="K1692" s="53">
        <f t="shared" si="87"/>
        <v>5009751603</v>
      </c>
      <c r="L1692" s="34">
        <v>2607029</v>
      </c>
      <c r="M1692" s="61" t="s">
        <v>129</v>
      </c>
      <c r="N1692" t="s">
        <v>101</v>
      </c>
      <c r="O1692" s="35" t="str">
        <f>IF([1]totrevprm!O1693="","",[1]totrevprm!O1693)</f>
        <v/>
      </c>
      <c r="V1692" s="35"/>
      <c r="W1692" s="55"/>
      <c r="X1692" s="55"/>
      <c r="Y1692" s="55"/>
      <c r="Z1692" s="55"/>
    </row>
    <row r="1693" spans="1:26">
      <c r="A1693" s="47" t="s">
        <v>67</v>
      </c>
      <c r="B1693" s="48" t="s">
        <v>243</v>
      </c>
      <c r="C1693" s="49"/>
      <c r="D1693" s="50">
        <v>2010</v>
      </c>
      <c r="E1693" s="34">
        <v>1060189950</v>
      </c>
      <c r="F1693" s="34">
        <v>1153636758</v>
      </c>
      <c r="G1693" s="34">
        <v>3205672777</v>
      </c>
      <c r="H1693" s="34">
        <v>20351033</v>
      </c>
      <c r="I1693" s="52">
        <f t="shared" si="85"/>
        <v>5439850518</v>
      </c>
      <c r="J1693" s="51">
        <v>0</v>
      </c>
      <c r="K1693" s="53">
        <f t="shared" si="87"/>
        <v>5439850518</v>
      </c>
      <c r="L1693" s="34">
        <v>5976169</v>
      </c>
      <c r="M1693" s="61" t="s">
        <v>129</v>
      </c>
      <c r="N1693" t="s">
        <v>101</v>
      </c>
      <c r="O1693" s="35" t="str">
        <f>IF([1]totrevprm!O1694="","",[1]totrevprm!O1694)</f>
        <v/>
      </c>
      <c r="V1693" s="35"/>
      <c r="W1693" s="55"/>
      <c r="X1693" s="55"/>
      <c r="Y1693" s="55"/>
      <c r="Z1693" s="55"/>
    </row>
    <row r="1694" spans="1:26">
      <c r="A1694" s="47" t="s">
        <v>67</v>
      </c>
      <c r="B1694" s="48" t="s">
        <v>243</v>
      </c>
      <c r="C1694" s="49"/>
      <c r="D1694" s="50">
        <v>2011</v>
      </c>
      <c r="E1694" s="34">
        <v>1267264674</v>
      </c>
      <c r="F1694" s="34">
        <v>1176975925</v>
      </c>
      <c r="G1694" s="34">
        <v>2753168526</v>
      </c>
      <c r="H1694" s="34">
        <v>19538105</v>
      </c>
      <c r="I1694" s="52">
        <f t="shared" si="85"/>
        <v>5216947230</v>
      </c>
      <c r="J1694" s="51">
        <v>0</v>
      </c>
      <c r="K1694" s="53">
        <f t="shared" si="87"/>
        <v>5216947230</v>
      </c>
      <c r="L1694" s="34">
        <v>3539802</v>
      </c>
      <c r="M1694" s="61" t="s">
        <v>129</v>
      </c>
      <c r="N1694" t="s">
        <v>101</v>
      </c>
      <c r="O1694" s="35" t="str">
        <f>IF([1]totrevprm!O1695="","",[1]totrevprm!O1695)</f>
        <v/>
      </c>
      <c r="V1694" s="35"/>
      <c r="W1694" s="55"/>
      <c r="X1694" s="55"/>
      <c r="Y1694" s="55"/>
      <c r="Z1694" s="55"/>
    </row>
    <row r="1695" spans="1:26">
      <c r="A1695" s="47" t="s">
        <v>67</v>
      </c>
      <c r="B1695" s="48" t="s">
        <v>243</v>
      </c>
      <c r="C1695" s="49"/>
      <c r="D1695" s="50">
        <v>2012</v>
      </c>
      <c r="E1695" s="34">
        <v>1283194938</v>
      </c>
      <c r="F1695" s="34">
        <v>1179890529</v>
      </c>
      <c r="G1695" s="34">
        <v>2690058225</v>
      </c>
      <c r="H1695" s="34">
        <v>29621328</v>
      </c>
      <c r="I1695" s="52">
        <f t="shared" ref="I1695:I1758" si="88">SUM(E1695:H1695)</f>
        <v>5182765020</v>
      </c>
      <c r="J1695" s="51">
        <v>0</v>
      </c>
      <c r="K1695" s="53">
        <f t="shared" si="87"/>
        <v>5182765020</v>
      </c>
      <c r="L1695" s="34">
        <v>2992776</v>
      </c>
      <c r="M1695" s="61" t="s">
        <v>129</v>
      </c>
      <c r="N1695" t="s">
        <v>101</v>
      </c>
      <c r="O1695" s="35" t="str">
        <f>IF([1]totrevprm!O1696="","",[1]totrevprm!O1696)</f>
        <v/>
      </c>
      <c r="V1695" s="35"/>
      <c r="W1695" s="55"/>
      <c r="X1695" s="55"/>
      <c r="Y1695" s="55"/>
      <c r="Z1695" s="55"/>
    </row>
    <row r="1696" spans="1:26">
      <c r="A1696" s="47" t="s">
        <v>67</v>
      </c>
      <c r="B1696" s="48" t="s">
        <v>243</v>
      </c>
      <c r="C1696" s="49"/>
      <c r="D1696" s="50">
        <v>2013</v>
      </c>
      <c r="E1696" s="34">
        <v>1224369912</v>
      </c>
      <c r="F1696" s="34">
        <v>1241619291</v>
      </c>
      <c r="G1696" s="34">
        <v>3052765845</v>
      </c>
      <c r="H1696" s="34">
        <v>26632346</v>
      </c>
      <c r="I1696" s="52">
        <f t="shared" si="88"/>
        <v>5545387394</v>
      </c>
      <c r="J1696" s="51">
        <v>0</v>
      </c>
      <c r="K1696" s="53">
        <f t="shared" si="87"/>
        <v>5545387394</v>
      </c>
      <c r="L1696" s="34">
        <v>3478639</v>
      </c>
      <c r="M1696" s="61" t="s">
        <v>129</v>
      </c>
      <c r="N1696" t="s">
        <v>101</v>
      </c>
      <c r="O1696" s="35" t="str">
        <f>IF([1]totrevprm!O1697="","",[1]totrevprm!O1697)</f>
        <v/>
      </c>
      <c r="V1696" s="35"/>
      <c r="W1696" s="55"/>
      <c r="X1696" s="55"/>
      <c r="Y1696" s="55"/>
      <c r="Z1696" s="55"/>
    </row>
    <row r="1697" spans="1:26">
      <c r="A1697" s="47" t="s">
        <v>67</v>
      </c>
      <c r="B1697" s="48" t="s">
        <v>243</v>
      </c>
      <c r="C1697" s="49"/>
      <c r="D1697" s="50">
        <v>2014</v>
      </c>
      <c r="E1697" s="34">
        <v>1269662919</v>
      </c>
      <c r="F1697" s="34">
        <v>1554210503</v>
      </c>
      <c r="G1697" s="34">
        <v>1691946891</v>
      </c>
      <c r="H1697" s="34">
        <v>93253768</v>
      </c>
      <c r="I1697" s="52">
        <f t="shared" si="88"/>
        <v>4609074081</v>
      </c>
      <c r="J1697" s="51">
        <v>0</v>
      </c>
      <c r="K1697" s="53">
        <f t="shared" si="87"/>
        <v>4609074081</v>
      </c>
      <c r="L1697" s="34">
        <v>6602985</v>
      </c>
      <c r="M1697" s="61" t="s">
        <v>129</v>
      </c>
      <c r="N1697" t="s">
        <v>101</v>
      </c>
      <c r="O1697" s="35" t="str">
        <f>IF([1]totrevprm!O1698="","",[1]totrevprm!O1698)</f>
        <v/>
      </c>
      <c r="V1697" s="35"/>
      <c r="W1697" s="55"/>
      <c r="X1697" s="55"/>
      <c r="Y1697" s="55"/>
      <c r="Z1697" s="55"/>
    </row>
    <row r="1698" spans="1:26">
      <c r="A1698" s="47" t="s">
        <v>67</v>
      </c>
      <c r="B1698" s="48" t="s">
        <v>243</v>
      </c>
      <c r="C1698" s="49"/>
      <c r="D1698" s="50">
        <v>2015</v>
      </c>
      <c r="E1698" s="34">
        <v>1314411420</v>
      </c>
      <c r="F1698" s="34">
        <v>1748222319</v>
      </c>
      <c r="G1698" s="34">
        <v>1635463146</v>
      </c>
      <c r="H1698" s="34">
        <v>135971039</v>
      </c>
      <c r="I1698" s="52">
        <f t="shared" si="88"/>
        <v>4834067924</v>
      </c>
      <c r="J1698" s="51">
        <v>0</v>
      </c>
      <c r="K1698" s="53">
        <f t="shared" si="87"/>
        <v>4834067924</v>
      </c>
      <c r="L1698" s="34">
        <v>8810241</v>
      </c>
      <c r="M1698" s="61" t="s">
        <v>129</v>
      </c>
      <c r="N1698" t="s">
        <v>101</v>
      </c>
      <c r="O1698" s="35" t="str">
        <f>IF([1]totrevprm!O1699="","",[1]totrevprm!O1699)</f>
        <v/>
      </c>
      <c r="P1698" s="32">
        <v>164258110.91046003</v>
      </c>
      <c r="Q1698" s="32">
        <v>42374329.049104482</v>
      </c>
      <c r="V1698" s="35"/>
      <c r="W1698" s="55"/>
      <c r="X1698" s="55"/>
      <c r="Y1698" s="55"/>
      <c r="Z1698" s="55"/>
    </row>
    <row r="1699" spans="1:26">
      <c r="A1699" s="47" t="s">
        <v>67</v>
      </c>
      <c r="B1699" s="48" t="s">
        <v>243</v>
      </c>
      <c r="C1699" s="49"/>
      <c r="D1699" s="50">
        <v>2016</v>
      </c>
      <c r="E1699" s="34">
        <v>1360619293</v>
      </c>
      <c r="F1699" s="34">
        <v>1882212898</v>
      </c>
      <c r="G1699" s="34">
        <v>1697030058</v>
      </c>
      <c r="H1699" s="34">
        <v>166935214</v>
      </c>
      <c r="I1699" s="52">
        <f t="shared" si="88"/>
        <v>5106797463</v>
      </c>
      <c r="J1699" s="51">
        <v>0</v>
      </c>
      <c r="K1699" s="53">
        <f t="shared" si="87"/>
        <v>5106797463</v>
      </c>
      <c r="L1699" s="34">
        <v>5295743</v>
      </c>
      <c r="M1699" s="61" t="s">
        <v>129</v>
      </c>
      <c r="N1699" t="s">
        <v>101</v>
      </c>
      <c r="O1699" s="35" t="str">
        <f>IF([1]totrevprm!O1700="","",[1]totrevprm!O1700)</f>
        <v/>
      </c>
      <c r="P1699" s="32">
        <v>173013270.25762579</v>
      </c>
      <c r="Q1699" s="32">
        <v>44290627.703157894</v>
      </c>
      <c r="V1699" s="35"/>
      <c r="W1699" s="55"/>
      <c r="X1699" s="55"/>
      <c r="Y1699" s="55"/>
      <c r="Z1699" s="55"/>
    </row>
    <row r="1700" spans="1:26">
      <c r="A1700" s="47" t="s">
        <v>67</v>
      </c>
      <c r="B1700" s="48" t="s">
        <v>243</v>
      </c>
      <c r="C1700" s="49"/>
      <c r="D1700" s="50">
        <v>2017</v>
      </c>
      <c r="E1700" s="34">
        <v>1504883321</v>
      </c>
      <c r="F1700" s="34">
        <v>1728023040</v>
      </c>
      <c r="G1700" s="34">
        <v>1846669728</v>
      </c>
      <c r="H1700" s="34">
        <v>111379151</v>
      </c>
      <c r="I1700" s="52">
        <f t="shared" si="88"/>
        <v>5190955240</v>
      </c>
      <c r="J1700" s="51">
        <v>0</v>
      </c>
      <c r="K1700" s="53">
        <f t="shared" si="87"/>
        <v>5190955240</v>
      </c>
      <c r="L1700" s="57">
        <v>10775136</v>
      </c>
      <c r="M1700" s="61" t="s">
        <v>129</v>
      </c>
      <c r="N1700" t="s">
        <v>101</v>
      </c>
      <c r="O1700" s="35" t="str">
        <f>IF([1]totrevprm!O1701="","",[1]totrevprm!O1701)</f>
        <v/>
      </c>
      <c r="P1700" s="32">
        <v>185682931.13817686</v>
      </c>
      <c r="Q1700" s="32">
        <v>41672095.035826772</v>
      </c>
      <c r="V1700" s="35"/>
      <c r="W1700" s="55"/>
      <c r="X1700" s="55"/>
      <c r="Y1700" s="55"/>
      <c r="Z1700" s="55"/>
    </row>
    <row r="1701" spans="1:26">
      <c r="A1701" s="47" t="s">
        <v>67</v>
      </c>
      <c r="B1701" s="48" t="s">
        <v>243</v>
      </c>
      <c r="C1701" s="49"/>
      <c r="D1701" s="50">
        <v>2018</v>
      </c>
      <c r="E1701" s="34">
        <v>1514599515</v>
      </c>
      <c r="F1701" s="34">
        <v>2244552282</v>
      </c>
      <c r="G1701" s="34">
        <v>2078105185.6500001</v>
      </c>
      <c r="H1701" s="34">
        <v>171442610</v>
      </c>
      <c r="I1701" s="52">
        <f t="shared" si="88"/>
        <v>6008699592.6499996</v>
      </c>
      <c r="J1701" s="51">
        <v>0</v>
      </c>
      <c r="K1701" s="53">
        <f t="shared" si="87"/>
        <v>6008699592.6499996</v>
      </c>
      <c r="L1701" s="57">
        <v>9483184</v>
      </c>
      <c r="M1701" s="61" t="s">
        <v>129</v>
      </c>
      <c r="N1701" t="s">
        <v>101</v>
      </c>
      <c r="O1701" s="35" t="str">
        <f>IF([1]totrevprm!O1702="","",[1]totrevprm!O1702)</f>
        <v/>
      </c>
      <c r="P1701" s="32">
        <v>186802427.72546414</v>
      </c>
      <c r="Q1701" s="32">
        <v>41566613.226491153</v>
      </c>
      <c r="V1701" s="35"/>
      <c r="W1701" s="55"/>
      <c r="X1701" s="55"/>
      <c r="Y1701" s="55"/>
      <c r="Z1701" s="55"/>
    </row>
    <row r="1702" spans="1:26">
      <c r="A1702" s="47" t="s">
        <v>67</v>
      </c>
      <c r="B1702" s="48" t="s">
        <v>243</v>
      </c>
      <c r="C1702" s="49"/>
      <c r="D1702" s="50">
        <v>2019</v>
      </c>
      <c r="E1702" s="34">
        <v>1534358559</v>
      </c>
      <c r="F1702" s="34">
        <v>2474490957</v>
      </c>
      <c r="G1702" s="34">
        <v>4210363018.8688002</v>
      </c>
      <c r="H1702" s="34">
        <v>150878442</v>
      </c>
      <c r="I1702" s="52">
        <f t="shared" si="88"/>
        <v>8370090976.8688002</v>
      </c>
      <c r="J1702" s="51">
        <v>0</v>
      </c>
      <c r="K1702" s="53">
        <f t="shared" si="87"/>
        <v>8370090976.8688002</v>
      </c>
      <c r="L1702" s="57">
        <v>24497227</v>
      </c>
      <c r="M1702" s="61" t="s">
        <v>141</v>
      </c>
      <c r="N1702" t="s">
        <v>101</v>
      </c>
      <c r="O1702" s="35" t="str">
        <f>IF([1]totrevprm!O1703="","",[1]totrevprm!O1703)</f>
        <v>Yes</v>
      </c>
      <c r="P1702" s="32">
        <v>202406282.72810006</v>
      </c>
      <c r="Q1702" s="32">
        <v>43472895.435671583</v>
      </c>
      <c r="V1702" s="35"/>
      <c r="W1702" s="55"/>
      <c r="X1702" s="55"/>
      <c r="Y1702" s="55"/>
      <c r="Z1702" s="55"/>
    </row>
    <row r="1703" spans="1:26">
      <c r="A1703" s="47" t="s">
        <v>67</v>
      </c>
      <c r="B1703" s="48" t="s">
        <v>243</v>
      </c>
      <c r="C1703" s="49"/>
      <c r="D1703" s="50">
        <v>2020</v>
      </c>
      <c r="E1703" s="34">
        <v>1586599817</v>
      </c>
      <c r="F1703" s="34">
        <v>2108336301</v>
      </c>
      <c r="G1703" s="34">
        <v>4258792284</v>
      </c>
      <c r="H1703" s="34">
        <v>55558498</v>
      </c>
      <c r="I1703" s="52">
        <f t="shared" si="88"/>
        <v>8009286900</v>
      </c>
      <c r="J1703" s="51">
        <v>0</v>
      </c>
      <c r="K1703" s="53">
        <f t="shared" si="87"/>
        <v>8009286900</v>
      </c>
      <c r="L1703" s="57">
        <v>6719130</v>
      </c>
      <c r="M1703" s="61" t="s">
        <v>200</v>
      </c>
      <c r="N1703" t="s">
        <v>101</v>
      </c>
      <c r="O1703" s="35" t="str">
        <f>IF([1]totrevprm!O1704="","",[1]totrevprm!O1704)</f>
        <v/>
      </c>
      <c r="P1703" s="32">
        <v>208573931</v>
      </c>
      <c r="Q1703" s="32">
        <v>40903345</v>
      </c>
      <c r="V1703" s="35"/>
      <c r="W1703" s="55"/>
      <c r="X1703" s="55"/>
      <c r="Y1703" s="55"/>
      <c r="Z1703" s="55"/>
    </row>
    <row r="1704" spans="1:26">
      <c r="A1704" s="47" t="s">
        <v>67</v>
      </c>
      <c r="B1704" s="48" t="s">
        <v>243</v>
      </c>
      <c r="C1704" s="49"/>
      <c r="D1704" s="50">
        <v>2021</v>
      </c>
      <c r="E1704" s="34">
        <v>1727037503</v>
      </c>
      <c r="F1704" s="34">
        <v>2402010479</v>
      </c>
      <c r="G1704" s="34">
        <v>4425004050.0100002</v>
      </c>
      <c r="H1704" s="34">
        <v>34580431</v>
      </c>
      <c r="I1704" s="52">
        <f t="shared" si="88"/>
        <v>8588632463.0100002</v>
      </c>
      <c r="J1704" s="51">
        <v>0</v>
      </c>
      <c r="K1704" s="53">
        <f t="shared" si="87"/>
        <v>8588632463.0100002</v>
      </c>
      <c r="L1704" s="34">
        <v>0</v>
      </c>
      <c r="M1704" s="61" t="s">
        <v>132</v>
      </c>
      <c r="N1704" t="s">
        <v>101</v>
      </c>
      <c r="O1704" s="35"/>
      <c r="P1704" s="32">
        <v>226308020.28999999</v>
      </c>
      <c r="Q1704" s="32">
        <v>43260371</v>
      </c>
      <c r="V1704" s="35"/>
      <c r="W1704" s="55"/>
      <c r="X1704" s="55"/>
      <c r="Y1704" s="55"/>
      <c r="Z1704" s="55"/>
    </row>
    <row r="1705" spans="1:26">
      <c r="A1705" s="47" t="s">
        <v>67</v>
      </c>
      <c r="B1705" s="48" t="s">
        <v>243</v>
      </c>
      <c r="C1705" s="49"/>
      <c r="D1705" s="50">
        <v>2022</v>
      </c>
      <c r="E1705" s="34">
        <v>1798694057</v>
      </c>
      <c r="F1705" s="34">
        <v>3005276842</v>
      </c>
      <c r="G1705" s="34">
        <v>4862060180</v>
      </c>
      <c r="H1705" s="34">
        <v>52334560</v>
      </c>
      <c r="I1705" s="52">
        <f t="shared" si="88"/>
        <v>9718365639</v>
      </c>
      <c r="J1705" s="51">
        <v>0</v>
      </c>
      <c r="K1705" s="53">
        <f t="shared" si="87"/>
        <v>9718365639</v>
      </c>
      <c r="L1705" s="34">
        <v>0</v>
      </c>
      <c r="M1705" s="61" t="s">
        <v>132</v>
      </c>
      <c r="N1705" t="s">
        <v>101</v>
      </c>
      <c r="O1705" s="35" t="str">
        <f>IF([1]totrevprm!O1708="","",[1]totrevprm!O1708)</f>
        <v/>
      </c>
      <c r="P1705" s="57">
        <v>253481087</v>
      </c>
      <c r="Q1705" s="57">
        <v>43249663</v>
      </c>
    </row>
    <row r="1706" spans="1:26">
      <c r="A1706" s="47" t="s">
        <v>67</v>
      </c>
      <c r="B1706" s="48" t="s">
        <v>243</v>
      </c>
      <c r="C1706" s="49"/>
      <c r="D1706" s="50">
        <v>2023</v>
      </c>
      <c r="E1706" s="34">
        <v>1757540870</v>
      </c>
      <c r="F1706" s="34">
        <v>3739485165.0833001</v>
      </c>
      <c r="G1706" s="34">
        <v>5245429837.7600002</v>
      </c>
      <c r="H1706" s="34">
        <v>678053803</v>
      </c>
      <c r="I1706" s="52">
        <f t="shared" si="88"/>
        <v>11420509675.8433</v>
      </c>
      <c r="J1706" s="51">
        <v>0</v>
      </c>
      <c r="K1706" s="53">
        <f t="shared" si="87"/>
        <v>11420509675.8433</v>
      </c>
      <c r="L1706" s="34">
        <v>0</v>
      </c>
      <c r="M1706" s="61" t="s">
        <v>132</v>
      </c>
      <c r="O1706" s="35"/>
      <c r="P1706" s="57">
        <v>266185002.50999999</v>
      </c>
      <c r="Q1706" s="57">
        <v>42015226</v>
      </c>
    </row>
    <row r="1707" spans="1:26">
      <c r="A1707" s="47"/>
      <c r="B1707" s="49"/>
      <c r="C1707" s="49"/>
      <c r="E1707" s="51"/>
      <c r="F1707" s="51"/>
      <c r="G1707" s="51"/>
      <c r="H1707" s="51"/>
      <c r="I1707" s="52"/>
      <c r="K1707" s="59"/>
      <c r="L1707" s="34"/>
      <c r="O1707" s="35"/>
    </row>
    <row r="1708" spans="1:26">
      <c r="A1708" s="47" t="s">
        <v>68</v>
      </c>
      <c r="B1708" s="48" t="s">
        <v>245</v>
      </c>
      <c r="C1708" s="49" t="s">
        <v>169</v>
      </c>
      <c r="D1708" s="50">
        <v>1988</v>
      </c>
      <c r="E1708" s="51">
        <v>122626500</v>
      </c>
      <c r="F1708" s="51">
        <v>110419005</v>
      </c>
      <c r="G1708" s="51">
        <v>93493091</v>
      </c>
      <c r="H1708" s="51">
        <v>32147720</v>
      </c>
      <c r="I1708" s="52">
        <f t="shared" si="88"/>
        <v>358686316</v>
      </c>
      <c r="J1708" s="51">
        <v>0</v>
      </c>
      <c r="K1708" s="53">
        <f>SUM(I1708:J1708)</f>
        <v>358686316</v>
      </c>
      <c r="L1708" s="34">
        <v>0</v>
      </c>
      <c r="O1708" s="35" t="str">
        <f>IF([1]totrevprm!O1709="","",[1]totrevprm!O1709)</f>
        <v/>
      </c>
    </row>
    <row r="1709" spans="1:26">
      <c r="A1709" s="47" t="s">
        <v>68</v>
      </c>
      <c r="B1709" s="48" t="s">
        <v>245</v>
      </c>
      <c r="C1709" s="49" t="s">
        <v>125</v>
      </c>
      <c r="D1709" s="50">
        <v>1989</v>
      </c>
      <c r="E1709" s="51">
        <v>121866023</v>
      </c>
      <c r="F1709" s="51">
        <v>103462668</v>
      </c>
      <c r="G1709" s="51">
        <v>114573357</v>
      </c>
      <c r="H1709" s="51">
        <v>31655100</v>
      </c>
      <c r="I1709" s="52">
        <f t="shared" si="88"/>
        <v>371557148</v>
      </c>
      <c r="J1709" s="51">
        <v>0</v>
      </c>
      <c r="K1709" s="53">
        <f t="shared" ref="K1709:K1740" si="89">SUM(I1709:J1709)</f>
        <v>371557148</v>
      </c>
      <c r="L1709" s="34">
        <v>0</v>
      </c>
      <c r="O1709" s="35" t="str">
        <f>IF([1]totrevprm!O1710="","",[1]totrevprm!O1710)</f>
        <v/>
      </c>
    </row>
    <row r="1710" spans="1:26">
      <c r="A1710" s="47" t="s">
        <v>68</v>
      </c>
      <c r="B1710" s="48" t="s">
        <v>245</v>
      </c>
      <c r="C1710" s="49" t="s">
        <v>125</v>
      </c>
      <c r="D1710" s="50">
        <v>1990</v>
      </c>
      <c r="E1710" s="51">
        <v>125284028</v>
      </c>
      <c r="F1710" s="51">
        <v>129964172.8</v>
      </c>
      <c r="G1710" s="51">
        <v>121889421</v>
      </c>
      <c r="H1710" s="51">
        <v>30348856</v>
      </c>
      <c r="I1710" s="52">
        <f t="shared" si="88"/>
        <v>407486477.80000001</v>
      </c>
      <c r="J1710" s="51">
        <v>0</v>
      </c>
      <c r="K1710" s="53">
        <f t="shared" si="89"/>
        <v>407486477.80000001</v>
      </c>
      <c r="L1710" s="34">
        <v>0</v>
      </c>
      <c r="O1710" s="35" t="str">
        <f>IF([1]totrevprm!O1711="","",[1]totrevprm!O1711)</f>
        <v/>
      </c>
    </row>
    <row r="1711" spans="1:26">
      <c r="A1711" s="47" t="s">
        <v>68</v>
      </c>
      <c r="B1711" s="48" t="s">
        <v>245</v>
      </c>
      <c r="C1711" s="49" t="s">
        <v>125</v>
      </c>
      <c r="D1711" s="50">
        <v>1991</v>
      </c>
      <c r="E1711" s="51">
        <v>140035940</v>
      </c>
      <c r="F1711" s="51">
        <v>97458725</v>
      </c>
      <c r="G1711" s="51">
        <v>121428543</v>
      </c>
      <c r="H1711" s="51">
        <v>46492982</v>
      </c>
      <c r="I1711" s="52">
        <f t="shared" si="88"/>
        <v>405416190</v>
      </c>
      <c r="J1711" s="51">
        <v>0</v>
      </c>
      <c r="K1711" s="53">
        <f t="shared" si="89"/>
        <v>405416190</v>
      </c>
      <c r="L1711" s="34">
        <v>0</v>
      </c>
      <c r="O1711" s="35" t="str">
        <f>IF([1]totrevprm!O1712="","",[1]totrevprm!O1712)</f>
        <v/>
      </c>
    </row>
    <row r="1712" spans="1:26">
      <c r="A1712" s="47" t="s">
        <v>68</v>
      </c>
      <c r="B1712" s="48" t="s">
        <v>245</v>
      </c>
      <c r="C1712" s="49" t="s">
        <v>125</v>
      </c>
      <c r="D1712" s="50">
        <v>1992</v>
      </c>
      <c r="E1712" s="51">
        <v>144127741</v>
      </c>
      <c r="F1712" s="51">
        <v>101249948.59999999</v>
      </c>
      <c r="G1712" s="51">
        <v>110744720</v>
      </c>
      <c r="H1712" s="51">
        <v>36425854</v>
      </c>
      <c r="I1712" s="52">
        <f t="shared" si="88"/>
        <v>392548263.60000002</v>
      </c>
      <c r="J1712" s="51">
        <v>0</v>
      </c>
      <c r="K1712" s="53">
        <f t="shared" si="89"/>
        <v>392548263.60000002</v>
      </c>
      <c r="L1712" s="34">
        <v>0</v>
      </c>
      <c r="O1712" s="35" t="str">
        <f>IF([1]totrevprm!O1713="","",[1]totrevprm!O1713)</f>
        <v/>
      </c>
    </row>
    <row r="1713" spans="1:26">
      <c r="A1713" s="47" t="s">
        <v>68</v>
      </c>
      <c r="B1713" s="48" t="s">
        <v>245</v>
      </c>
      <c r="C1713" s="49" t="s">
        <v>136</v>
      </c>
      <c r="D1713" s="50">
        <v>1993</v>
      </c>
      <c r="E1713" s="51">
        <v>149477430</v>
      </c>
      <c r="F1713" s="51">
        <v>91852476</v>
      </c>
      <c r="G1713" s="51">
        <v>100302377</v>
      </c>
      <c r="H1713" s="51">
        <v>24211331</v>
      </c>
      <c r="I1713" s="52">
        <f t="shared" si="88"/>
        <v>365843614</v>
      </c>
      <c r="J1713" s="51">
        <v>0</v>
      </c>
      <c r="K1713" s="53">
        <f t="shared" si="89"/>
        <v>365843614</v>
      </c>
      <c r="L1713" s="34">
        <v>0</v>
      </c>
      <c r="O1713" s="35" t="str">
        <f>IF([1]totrevprm!O1714="","",[1]totrevprm!O1714)</f>
        <v/>
      </c>
    </row>
    <row r="1714" spans="1:26">
      <c r="A1714" s="47" t="s">
        <v>68</v>
      </c>
      <c r="B1714" s="48" t="s">
        <v>245</v>
      </c>
      <c r="C1714" s="49" t="s">
        <v>137</v>
      </c>
      <c r="D1714" s="50">
        <v>1994</v>
      </c>
      <c r="E1714" s="51">
        <v>148603072</v>
      </c>
      <c r="F1714" s="51">
        <v>120243180</v>
      </c>
      <c r="G1714" s="51">
        <v>100735266</v>
      </c>
      <c r="H1714" s="51">
        <v>25504706</v>
      </c>
      <c r="I1714" s="52">
        <f t="shared" si="88"/>
        <v>395086224</v>
      </c>
      <c r="J1714" s="51">
        <v>0</v>
      </c>
      <c r="K1714" s="53">
        <f t="shared" si="89"/>
        <v>395086224</v>
      </c>
      <c r="L1714" s="34">
        <v>0</v>
      </c>
      <c r="O1714" s="35" t="str">
        <f>IF([1]totrevprm!O1715="","",[1]totrevprm!O1715)</f>
        <v/>
      </c>
    </row>
    <row r="1715" spans="1:26">
      <c r="A1715" s="47" t="s">
        <v>68</v>
      </c>
      <c r="B1715" s="48" t="s">
        <v>245</v>
      </c>
      <c r="C1715" s="49" t="s">
        <v>125</v>
      </c>
      <c r="D1715" s="50">
        <v>1995</v>
      </c>
      <c r="E1715" s="51">
        <v>156076340</v>
      </c>
      <c r="F1715" s="51">
        <v>130970112</v>
      </c>
      <c r="G1715" s="51">
        <v>103963046</v>
      </c>
      <c r="H1715" s="51">
        <v>26580328</v>
      </c>
      <c r="I1715" s="52">
        <f t="shared" si="88"/>
        <v>417589826</v>
      </c>
      <c r="J1715" s="51">
        <v>0</v>
      </c>
      <c r="K1715" s="53">
        <f t="shared" si="89"/>
        <v>417589826</v>
      </c>
      <c r="L1715" s="34">
        <v>0</v>
      </c>
      <c r="O1715" s="35" t="str">
        <f>IF([1]totrevprm!O1716="","",[1]totrevprm!O1716)</f>
        <v/>
      </c>
    </row>
    <row r="1716" spans="1:26">
      <c r="A1716" s="47" t="s">
        <v>68</v>
      </c>
      <c r="B1716" s="48" t="s">
        <v>245</v>
      </c>
      <c r="C1716" s="49" t="s">
        <v>125</v>
      </c>
      <c r="D1716" s="50">
        <v>1996</v>
      </c>
      <c r="E1716" s="51">
        <v>157634026</v>
      </c>
      <c r="F1716" s="51">
        <v>107804469</v>
      </c>
      <c r="G1716" s="51">
        <v>125040436</v>
      </c>
      <c r="H1716" s="51">
        <v>5126379</v>
      </c>
      <c r="I1716" s="52">
        <f t="shared" si="88"/>
        <v>395605310</v>
      </c>
      <c r="J1716" s="51">
        <v>0</v>
      </c>
      <c r="K1716" s="53">
        <f t="shared" si="89"/>
        <v>395605310</v>
      </c>
      <c r="L1716" s="34">
        <v>0</v>
      </c>
      <c r="O1716" s="35" t="str">
        <f>IF([1]totrevprm!O1717="","",[1]totrevprm!O1717)</f>
        <v/>
      </c>
    </row>
    <row r="1717" spans="1:26">
      <c r="A1717" s="47" t="s">
        <v>68</v>
      </c>
      <c r="B1717" s="48" t="s">
        <v>245</v>
      </c>
      <c r="C1717" s="49" t="s">
        <v>125</v>
      </c>
      <c r="D1717" s="50">
        <v>1997</v>
      </c>
      <c r="E1717" s="51">
        <v>185895076</v>
      </c>
      <c r="F1717" s="51">
        <v>134030611</v>
      </c>
      <c r="G1717" s="51">
        <v>136455905</v>
      </c>
      <c r="H1717" s="51">
        <v>19201038</v>
      </c>
      <c r="I1717" s="52">
        <f t="shared" si="88"/>
        <v>475582630</v>
      </c>
      <c r="J1717" s="51">
        <v>0</v>
      </c>
      <c r="K1717" s="53">
        <f t="shared" si="89"/>
        <v>475582630</v>
      </c>
      <c r="L1717" s="34">
        <v>0</v>
      </c>
      <c r="O1717" s="35" t="str">
        <f>IF([1]totrevprm!O1718="","",[1]totrevprm!O1718)</f>
        <v/>
      </c>
    </row>
    <row r="1718" spans="1:26">
      <c r="A1718" s="47" t="s">
        <v>68</v>
      </c>
      <c r="B1718" s="48" t="s">
        <v>245</v>
      </c>
      <c r="C1718" s="49" t="s">
        <v>125</v>
      </c>
      <c r="D1718" s="50">
        <v>1998</v>
      </c>
      <c r="E1718" s="51">
        <v>203025510</v>
      </c>
      <c r="F1718" s="51">
        <v>147820152</v>
      </c>
      <c r="G1718" s="51">
        <v>145892884</v>
      </c>
      <c r="H1718" s="51">
        <v>35091296</v>
      </c>
      <c r="I1718" s="52">
        <f t="shared" si="88"/>
        <v>531829842</v>
      </c>
      <c r="J1718" s="51">
        <v>0</v>
      </c>
      <c r="K1718" s="53">
        <f t="shared" si="89"/>
        <v>531829842</v>
      </c>
      <c r="L1718" s="34">
        <v>0</v>
      </c>
      <c r="O1718" s="35" t="str">
        <f>IF([1]totrevprm!O1719="","",[1]totrevprm!O1719)</f>
        <v/>
      </c>
    </row>
    <row r="1719" spans="1:26">
      <c r="A1719" s="47" t="s">
        <v>68</v>
      </c>
      <c r="B1719" s="48" t="s">
        <v>245</v>
      </c>
      <c r="C1719" s="49" t="s">
        <v>125</v>
      </c>
      <c r="D1719" s="50">
        <v>1999</v>
      </c>
      <c r="E1719" s="51">
        <v>172802446</v>
      </c>
      <c r="F1719" s="51">
        <v>157281818</v>
      </c>
      <c r="G1719" s="51">
        <v>162721759</v>
      </c>
      <c r="H1719" s="51">
        <v>20633887</v>
      </c>
      <c r="I1719" s="52">
        <f t="shared" si="88"/>
        <v>513439910</v>
      </c>
      <c r="J1719" s="51">
        <v>0</v>
      </c>
      <c r="K1719" s="53">
        <f t="shared" si="89"/>
        <v>513439910</v>
      </c>
      <c r="L1719" s="34">
        <v>0</v>
      </c>
      <c r="O1719" s="35" t="str">
        <f>IF([1]totrevprm!O1720="","",[1]totrevprm!O1720)</f>
        <v/>
      </c>
    </row>
    <row r="1720" spans="1:26">
      <c r="A1720" s="47" t="s">
        <v>68</v>
      </c>
      <c r="B1720" s="48" t="s">
        <v>245</v>
      </c>
      <c r="C1720" s="49" t="s">
        <v>125</v>
      </c>
      <c r="D1720" s="50">
        <v>2000</v>
      </c>
      <c r="E1720" s="51">
        <v>157480327</v>
      </c>
      <c r="F1720" s="51">
        <v>167531791</v>
      </c>
      <c r="G1720" s="51">
        <v>176952104</v>
      </c>
      <c r="H1720" s="51">
        <v>14182348</v>
      </c>
      <c r="I1720" s="52">
        <f t="shared" si="88"/>
        <v>516146570</v>
      </c>
      <c r="J1720" s="51">
        <v>0</v>
      </c>
      <c r="K1720" s="53">
        <f t="shared" si="89"/>
        <v>516146570</v>
      </c>
      <c r="L1720" s="34">
        <v>0</v>
      </c>
      <c r="O1720" s="35" t="str">
        <f>IF([1]totrevprm!O1721="","",[1]totrevprm!O1721)</f>
        <v/>
      </c>
      <c r="V1720" s="35" t="s">
        <v>245</v>
      </c>
      <c r="W1720" s="55">
        <v>15643</v>
      </c>
      <c r="X1720" s="55">
        <v>3927804</v>
      </c>
      <c r="Y1720" s="55">
        <v>2846267</v>
      </c>
      <c r="Z1720" s="55">
        <v>0</v>
      </c>
    </row>
    <row r="1721" spans="1:26">
      <c r="A1721" s="47" t="s">
        <v>68</v>
      </c>
      <c r="B1721" s="48" t="s">
        <v>245</v>
      </c>
      <c r="C1721" s="49" t="s">
        <v>125</v>
      </c>
      <c r="D1721" s="50">
        <v>2001</v>
      </c>
      <c r="E1721" s="51">
        <v>163055866</v>
      </c>
      <c r="F1721" s="51">
        <v>208920556</v>
      </c>
      <c r="G1721" s="51">
        <v>180145681</v>
      </c>
      <c r="H1721" s="51">
        <v>26300720</v>
      </c>
      <c r="I1721" s="52">
        <f t="shared" si="88"/>
        <v>578422823</v>
      </c>
      <c r="J1721" s="51">
        <v>0</v>
      </c>
      <c r="K1721" s="53">
        <f t="shared" si="89"/>
        <v>578422823</v>
      </c>
      <c r="L1721" s="34">
        <v>0</v>
      </c>
      <c r="O1721" s="35" t="str">
        <f>IF([1]totrevprm!O1722="","",[1]totrevprm!O1722)</f>
        <v/>
      </c>
      <c r="V1721" s="35"/>
      <c r="W1721" s="55"/>
      <c r="X1721" s="55"/>
      <c r="Y1721" s="55"/>
      <c r="Z1721" s="55"/>
    </row>
    <row r="1722" spans="1:26">
      <c r="A1722" s="47" t="s">
        <v>68</v>
      </c>
      <c r="B1722" s="48" t="s">
        <v>245</v>
      </c>
      <c r="C1722" s="49" t="s">
        <v>125</v>
      </c>
      <c r="D1722" s="50">
        <v>2002</v>
      </c>
      <c r="E1722" s="51">
        <v>170834571</v>
      </c>
      <c r="F1722" s="51">
        <v>283646412</v>
      </c>
      <c r="G1722" s="51">
        <v>191392830</v>
      </c>
      <c r="H1722" s="51">
        <v>8116588</v>
      </c>
      <c r="I1722" s="52">
        <f t="shared" si="88"/>
        <v>653990401</v>
      </c>
      <c r="J1722" s="51">
        <v>0</v>
      </c>
      <c r="K1722" s="53">
        <f t="shared" si="89"/>
        <v>653990401</v>
      </c>
      <c r="L1722" s="34">
        <v>0</v>
      </c>
      <c r="O1722" s="35" t="str">
        <f>IF([1]totrevprm!O1723="","",[1]totrevprm!O1723)</f>
        <v/>
      </c>
      <c r="V1722" s="35"/>
      <c r="W1722" s="55"/>
      <c r="X1722" s="55"/>
      <c r="Y1722" s="55"/>
      <c r="Z1722" s="55"/>
    </row>
    <row r="1723" spans="1:26">
      <c r="A1723" s="47" t="s">
        <v>68</v>
      </c>
      <c r="B1723" s="48" t="s">
        <v>245</v>
      </c>
      <c r="C1723" s="49" t="s">
        <v>125</v>
      </c>
      <c r="D1723" s="50">
        <v>2003</v>
      </c>
      <c r="E1723" s="56">
        <v>177530714</v>
      </c>
      <c r="F1723" s="56">
        <v>258254076</v>
      </c>
      <c r="G1723" s="56">
        <v>196191535</v>
      </c>
      <c r="H1723" s="56">
        <v>10055004</v>
      </c>
      <c r="I1723" s="52">
        <f t="shared" si="88"/>
        <v>642031329</v>
      </c>
      <c r="J1723" s="51">
        <v>0</v>
      </c>
      <c r="K1723" s="53">
        <f t="shared" si="89"/>
        <v>642031329</v>
      </c>
      <c r="L1723" s="34">
        <v>0</v>
      </c>
      <c r="O1723" s="35" t="str">
        <f>IF([1]totrevprm!O1724="","",[1]totrevprm!O1724)</f>
        <v/>
      </c>
      <c r="V1723" s="35"/>
      <c r="W1723" s="55"/>
      <c r="X1723" s="55"/>
      <c r="Y1723" s="55"/>
      <c r="Z1723" s="55"/>
    </row>
    <row r="1724" spans="1:26">
      <c r="A1724" s="47" t="s">
        <v>68</v>
      </c>
      <c r="B1724" s="48" t="s">
        <v>245</v>
      </c>
      <c r="C1724" s="49" t="s">
        <v>125</v>
      </c>
      <c r="D1724" s="50">
        <v>2004</v>
      </c>
      <c r="E1724" s="56">
        <v>186017356</v>
      </c>
      <c r="F1724" s="56">
        <v>268779890</v>
      </c>
      <c r="G1724" s="56">
        <v>206948324</v>
      </c>
      <c r="H1724" s="56">
        <v>12025335</v>
      </c>
      <c r="I1724" s="52">
        <f t="shared" si="88"/>
        <v>673770905</v>
      </c>
      <c r="J1724" s="51">
        <v>0</v>
      </c>
      <c r="K1724" s="53">
        <f t="shared" si="89"/>
        <v>673770905</v>
      </c>
      <c r="L1724" s="34">
        <v>0</v>
      </c>
      <c r="O1724" s="35" t="str">
        <f>IF([1]totrevprm!O1725="","",[1]totrevprm!O1725)</f>
        <v/>
      </c>
      <c r="V1724" s="35"/>
      <c r="W1724" s="55"/>
      <c r="X1724" s="55"/>
      <c r="Y1724" s="55"/>
      <c r="Z1724" s="55"/>
    </row>
    <row r="1725" spans="1:26">
      <c r="A1725" s="47" t="s">
        <v>68</v>
      </c>
      <c r="B1725" s="48" t="s">
        <v>245</v>
      </c>
      <c r="C1725" s="49"/>
      <c r="D1725" s="50">
        <v>2005</v>
      </c>
      <c r="E1725" s="56">
        <v>185152502</v>
      </c>
      <c r="F1725" s="56">
        <v>236548777</v>
      </c>
      <c r="G1725" s="56">
        <v>239497821.16</v>
      </c>
      <c r="H1725" s="56">
        <v>13441274</v>
      </c>
      <c r="I1725" s="52">
        <f t="shared" si="88"/>
        <v>674640374.15999997</v>
      </c>
      <c r="J1725" s="51">
        <v>0</v>
      </c>
      <c r="K1725" s="53">
        <f t="shared" si="89"/>
        <v>674640374.15999997</v>
      </c>
      <c r="L1725" s="34">
        <v>0</v>
      </c>
      <c r="O1725" s="35" t="str">
        <f>IF([1]totrevprm!O1726="","",[1]totrevprm!O1726)</f>
        <v/>
      </c>
      <c r="V1725" s="35"/>
      <c r="W1725" s="55"/>
      <c r="X1725" s="55"/>
      <c r="Y1725" s="55"/>
      <c r="Z1725" s="55"/>
    </row>
    <row r="1726" spans="1:26">
      <c r="A1726" s="47" t="s">
        <v>68</v>
      </c>
      <c r="B1726" s="48" t="s">
        <v>245</v>
      </c>
      <c r="C1726" s="49"/>
      <c r="D1726" s="50">
        <v>2006</v>
      </c>
      <c r="E1726" s="34">
        <v>199520573</v>
      </c>
      <c r="F1726" s="34">
        <v>247475120</v>
      </c>
      <c r="G1726" s="34">
        <v>284171600</v>
      </c>
      <c r="H1726" s="34">
        <v>22308478</v>
      </c>
      <c r="I1726" s="52">
        <f t="shared" si="88"/>
        <v>753475771</v>
      </c>
      <c r="J1726" s="51">
        <v>0</v>
      </c>
      <c r="K1726" s="53">
        <f t="shared" si="89"/>
        <v>753475771</v>
      </c>
      <c r="L1726" s="34">
        <v>0</v>
      </c>
      <c r="O1726" s="35" t="str">
        <f>IF([1]totrevprm!O1727="","",[1]totrevprm!O1727)</f>
        <v/>
      </c>
      <c r="V1726" s="35"/>
      <c r="W1726" s="55"/>
      <c r="X1726" s="55"/>
      <c r="Y1726" s="55"/>
      <c r="Z1726" s="55"/>
    </row>
    <row r="1727" spans="1:26">
      <c r="A1727" s="47" t="s">
        <v>68</v>
      </c>
      <c r="B1727" s="48" t="s">
        <v>245</v>
      </c>
      <c r="C1727" s="49"/>
      <c r="D1727" s="50">
        <v>2007</v>
      </c>
      <c r="E1727" s="34">
        <v>212039129</v>
      </c>
      <c r="F1727" s="34">
        <v>247937825</v>
      </c>
      <c r="G1727" s="34">
        <v>366182457</v>
      </c>
      <c r="H1727" s="34">
        <v>11031139</v>
      </c>
      <c r="I1727" s="52">
        <f t="shared" si="88"/>
        <v>837190550</v>
      </c>
      <c r="J1727" s="51">
        <v>0</v>
      </c>
      <c r="K1727" s="53">
        <f t="shared" si="89"/>
        <v>837190550</v>
      </c>
      <c r="L1727" s="34">
        <v>0</v>
      </c>
      <c r="O1727" s="35" t="str">
        <f>IF([1]totrevprm!O1728="","",[1]totrevprm!O1728)</f>
        <v/>
      </c>
      <c r="V1727" s="35"/>
      <c r="W1727" s="55"/>
      <c r="X1727" s="55"/>
      <c r="Y1727" s="55"/>
      <c r="Z1727" s="55"/>
    </row>
    <row r="1728" spans="1:26">
      <c r="A1728" s="47" t="s">
        <v>68</v>
      </c>
      <c r="B1728" s="48" t="s">
        <v>245</v>
      </c>
      <c r="C1728" s="49"/>
      <c r="D1728" s="50">
        <v>2008</v>
      </c>
      <c r="E1728" s="34">
        <v>218058285</v>
      </c>
      <c r="F1728" s="34">
        <v>349485954</v>
      </c>
      <c r="G1728" s="34">
        <v>379046576</v>
      </c>
      <c r="H1728" s="34">
        <v>5983365</v>
      </c>
      <c r="I1728" s="52">
        <f t="shared" si="88"/>
        <v>952574180</v>
      </c>
      <c r="J1728" s="51">
        <v>0</v>
      </c>
      <c r="K1728" s="53">
        <f t="shared" si="89"/>
        <v>952574180</v>
      </c>
      <c r="L1728" s="34">
        <v>0</v>
      </c>
      <c r="O1728" s="35" t="str">
        <f>IF([1]totrevprm!O1729="","",[1]totrevprm!O1729)</f>
        <v/>
      </c>
      <c r="V1728" s="35"/>
      <c r="W1728" s="55"/>
      <c r="X1728" s="55"/>
      <c r="Y1728" s="55"/>
      <c r="Z1728" s="55"/>
    </row>
    <row r="1729" spans="1:26">
      <c r="A1729" s="47" t="s">
        <v>68</v>
      </c>
      <c r="B1729" s="48" t="s">
        <v>245</v>
      </c>
      <c r="C1729" s="49"/>
      <c r="D1729" s="50">
        <v>2009</v>
      </c>
      <c r="E1729" s="34">
        <v>212320959</v>
      </c>
      <c r="F1729" s="34">
        <v>361745779</v>
      </c>
      <c r="G1729" s="34">
        <v>437409588</v>
      </c>
      <c r="H1729" s="34">
        <v>22195721</v>
      </c>
      <c r="I1729" s="52">
        <f t="shared" si="88"/>
        <v>1033672047</v>
      </c>
      <c r="J1729" s="51">
        <v>0</v>
      </c>
      <c r="K1729" s="53">
        <f t="shared" si="89"/>
        <v>1033672047</v>
      </c>
      <c r="L1729" s="34">
        <v>0</v>
      </c>
      <c r="O1729" s="35" t="str">
        <f>IF([1]totrevprm!O1730="","",[1]totrevprm!O1730)</f>
        <v/>
      </c>
      <c r="V1729" s="35"/>
      <c r="W1729" s="55"/>
      <c r="X1729" s="55"/>
      <c r="Y1729" s="55"/>
      <c r="Z1729" s="55"/>
    </row>
    <row r="1730" spans="1:26">
      <c r="A1730" s="47" t="s">
        <v>68</v>
      </c>
      <c r="B1730" s="48" t="s">
        <v>245</v>
      </c>
      <c r="C1730" s="49"/>
      <c r="D1730" s="50">
        <v>2010</v>
      </c>
      <c r="E1730" s="34">
        <v>228866126</v>
      </c>
      <c r="F1730" s="34">
        <v>296359502</v>
      </c>
      <c r="G1730" s="34">
        <v>483344143</v>
      </c>
      <c r="H1730" s="34">
        <v>14766102</v>
      </c>
      <c r="I1730" s="52">
        <f t="shared" si="88"/>
        <v>1023335873</v>
      </c>
      <c r="J1730" s="51">
        <v>0</v>
      </c>
      <c r="K1730" s="53">
        <f t="shared" si="89"/>
        <v>1023335873</v>
      </c>
      <c r="L1730" s="34">
        <v>0</v>
      </c>
      <c r="O1730" s="35" t="str">
        <f>IF([1]totrevprm!O1731="","",[1]totrevprm!O1731)</f>
        <v/>
      </c>
      <c r="V1730" s="35"/>
      <c r="W1730" s="55"/>
      <c r="X1730" s="55"/>
      <c r="Y1730" s="55"/>
      <c r="Z1730" s="55"/>
    </row>
    <row r="1731" spans="1:26">
      <c r="A1731" s="47" t="s">
        <v>68</v>
      </c>
      <c r="B1731" s="48" t="s">
        <v>245</v>
      </c>
      <c r="C1731" s="49"/>
      <c r="D1731" s="50">
        <v>2011</v>
      </c>
      <c r="E1731" s="34">
        <v>272337659</v>
      </c>
      <c r="F1731" s="34">
        <v>350708627</v>
      </c>
      <c r="G1731" s="34">
        <v>448387273.58000004</v>
      </c>
      <c r="H1731" s="34">
        <v>20197399</v>
      </c>
      <c r="I1731" s="52">
        <f t="shared" si="88"/>
        <v>1091630958.5799999</v>
      </c>
      <c r="J1731" s="51">
        <v>0</v>
      </c>
      <c r="K1731" s="53">
        <f t="shared" si="89"/>
        <v>1091630958.5799999</v>
      </c>
      <c r="L1731" s="34">
        <v>0</v>
      </c>
      <c r="O1731" s="35" t="str">
        <f>IF([1]totrevprm!O1732="","",[1]totrevprm!O1732)</f>
        <v/>
      </c>
      <c r="V1731" s="35"/>
      <c r="W1731" s="55"/>
      <c r="X1731" s="55"/>
      <c r="Y1731" s="55"/>
      <c r="Z1731" s="55"/>
    </row>
    <row r="1732" spans="1:26">
      <c r="A1732" s="47" t="s">
        <v>68</v>
      </c>
      <c r="B1732" s="48" t="s">
        <v>245</v>
      </c>
      <c r="C1732" s="49"/>
      <c r="D1732" s="50">
        <v>2012</v>
      </c>
      <c r="E1732" s="34">
        <v>231686232</v>
      </c>
      <c r="F1732" s="34">
        <v>333546998</v>
      </c>
      <c r="G1732" s="34">
        <v>375907026</v>
      </c>
      <c r="H1732" s="34">
        <v>10244346</v>
      </c>
      <c r="I1732" s="52">
        <f t="shared" si="88"/>
        <v>951384602</v>
      </c>
      <c r="J1732" s="51">
        <v>0</v>
      </c>
      <c r="K1732" s="53">
        <f t="shared" si="89"/>
        <v>951384602</v>
      </c>
      <c r="L1732" s="34">
        <v>0</v>
      </c>
      <c r="O1732" s="35" t="str">
        <f>IF([1]totrevprm!O1733="","",[1]totrevprm!O1733)</f>
        <v/>
      </c>
      <c r="V1732" s="35"/>
      <c r="W1732" s="55"/>
      <c r="X1732" s="55"/>
      <c r="Y1732" s="55"/>
      <c r="Z1732" s="55"/>
    </row>
    <row r="1733" spans="1:26">
      <c r="A1733" s="47" t="s">
        <v>68</v>
      </c>
      <c r="B1733" s="48" t="s">
        <v>245</v>
      </c>
      <c r="C1733" s="49"/>
      <c r="D1733" s="50">
        <v>2013</v>
      </c>
      <c r="E1733" s="34">
        <v>249423519</v>
      </c>
      <c r="F1733" s="34">
        <v>321840601</v>
      </c>
      <c r="G1733" s="34">
        <v>358462479</v>
      </c>
      <c r="H1733" s="34">
        <v>10065082</v>
      </c>
      <c r="I1733" s="52">
        <f t="shared" si="88"/>
        <v>939791681</v>
      </c>
      <c r="J1733" s="51">
        <v>0</v>
      </c>
      <c r="K1733" s="53">
        <f t="shared" si="89"/>
        <v>939791681</v>
      </c>
      <c r="L1733" s="34">
        <v>0</v>
      </c>
      <c r="O1733" s="35" t="str">
        <f>IF([1]totrevprm!O1734="","",[1]totrevprm!O1734)</f>
        <v/>
      </c>
      <c r="V1733" s="35"/>
      <c r="W1733" s="55"/>
      <c r="X1733" s="55"/>
      <c r="Y1733" s="55"/>
      <c r="Z1733" s="55"/>
    </row>
    <row r="1734" spans="1:26">
      <c r="A1734" s="47" t="s">
        <v>68</v>
      </c>
      <c r="B1734" s="48" t="s">
        <v>245</v>
      </c>
      <c r="C1734" s="49"/>
      <c r="D1734" s="50">
        <v>2014</v>
      </c>
      <c r="E1734" s="34">
        <v>251184345</v>
      </c>
      <c r="F1734" s="34">
        <v>353425000</v>
      </c>
      <c r="G1734" s="34">
        <v>309073981.49000001</v>
      </c>
      <c r="H1734" s="34">
        <v>11238252</v>
      </c>
      <c r="I1734" s="52">
        <f t="shared" si="88"/>
        <v>924921578.49000001</v>
      </c>
      <c r="J1734" s="51">
        <v>0</v>
      </c>
      <c r="K1734" s="53">
        <f t="shared" si="89"/>
        <v>924921578.49000001</v>
      </c>
      <c r="L1734" s="34">
        <v>0</v>
      </c>
      <c r="O1734" s="35" t="str">
        <f>IF([1]totrevprm!O1735="","",[1]totrevprm!O1735)</f>
        <v/>
      </c>
      <c r="V1734" s="35"/>
      <c r="W1734" s="55"/>
      <c r="X1734" s="55"/>
      <c r="Y1734" s="55"/>
      <c r="Z1734" s="55"/>
    </row>
    <row r="1735" spans="1:26">
      <c r="A1735" s="47" t="s">
        <v>68</v>
      </c>
      <c r="B1735" s="48" t="s">
        <v>245</v>
      </c>
      <c r="C1735" s="49"/>
      <c r="D1735" s="50">
        <v>2015</v>
      </c>
      <c r="E1735" s="34">
        <v>249665945</v>
      </c>
      <c r="F1735" s="34">
        <v>410119019</v>
      </c>
      <c r="G1735" s="34">
        <v>266860580</v>
      </c>
      <c r="H1735" s="34">
        <v>17263115</v>
      </c>
      <c r="I1735" s="52">
        <f t="shared" si="88"/>
        <v>943908659</v>
      </c>
      <c r="J1735" s="51">
        <v>0</v>
      </c>
      <c r="K1735" s="53">
        <f t="shared" si="89"/>
        <v>943908659</v>
      </c>
      <c r="L1735" s="34">
        <v>0</v>
      </c>
      <c r="O1735" s="35" t="str">
        <f>IF([1]totrevprm!O1736="","",[1]totrevprm!O1736)</f>
        <v/>
      </c>
      <c r="P1735" s="32">
        <v>59388171.50296621</v>
      </c>
      <c r="Q1735" s="32">
        <v>25487855.879999999</v>
      </c>
      <c r="V1735" s="35"/>
      <c r="W1735" s="55"/>
      <c r="X1735" s="55"/>
      <c r="Y1735" s="55"/>
      <c r="Z1735" s="55"/>
    </row>
    <row r="1736" spans="1:26">
      <c r="A1736" s="47" t="s">
        <v>68</v>
      </c>
      <c r="B1736" s="48" t="s">
        <v>245</v>
      </c>
      <c r="C1736" s="49"/>
      <c r="D1736" s="50">
        <v>2016</v>
      </c>
      <c r="E1736" s="34">
        <v>254441984</v>
      </c>
      <c r="F1736" s="34">
        <v>457254410</v>
      </c>
      <c r="G1736" s="34">
        <v>257006629</v>
      </c>
      <c r="H1736" s="34">
        <v>26610254</v>
      </c>
      <c r="I1736" s="52">
        <f t="shared" si="88"/>
        <v>995313277</v>
      </c>
      <c r="J1736" s="51">
        <v>0</v>
      </c>
      <c r="K1736" s="53">
        <f t="shared" si="89"/>
        <v>995313277</v>
      </c>
      <c r="L1736" s="34">
        <v>0</v>
      </c>
      <c r="O1736" s="35" t="str">
        <f>IF([1]totrevprm!O1737="","",[1]totrevprm!O1737)</f>
        <v/>
      </c>
      <c r="P1736" s="32">
        <v>62723270.410526313</v>
      </c>
      <c r="Q1736" s="32">
        <v>26256774.57</v>
      </c>
      <c r="V1736" s="35"/>
      <c r="W1736" s="55"/>
      <c r="X1736" s="55"/>
      <c r="Y1736" s="55"/>
      <c r="Z1736" s="55"/>
    </row>
    <row r="1737" spans="1:26">
      <c r="A1737" s="47" t="s">
        <v>68</v>
      </c>
      <c r="B1737" s="48" t="s">
        <v>245</v>
      </c>
      <c r="C1737" s="49"/>
      <c r="D1737" s="50">
        <v>2017</v>
      </c>
      <c r="E1737" s="34">
        <v>253159869</v>
      </c>
      <c r="F1737" s="34">
        <v>506932643</v>
      </c>
      <c r="G1737" s="34">
        <v>262053988.73000002</v>
      </c>
      <c r="H1737" s="34">
        <v>16735797</v>
      </c>
      <c r="I1737" s="52">
        <f t="shared" si="88"/>
        <v>1038882297.73</v>
      </c>
      <c r="J1737" s="51">
        <v>0</v>
      </c>
      <c r="K1737" s="53">
        <f t="shared" si="89"/>
        <v>1038882297.73</v>
      </c>
      <c r="L1737" s="34">
        <v>0</v>
      </c>
      <c r="O1737" s="35" t="str">
        <f>IF([1]totrevprm!O1738="","",[1]totrevprm!O1738)</f>
        <v/>
      </c>
      <c r="P1737" s="32">
        <v>62939859.028661415</v>
      </c>
      <c r="Q1737" s="32">
        <v>25509466.280000001</v>
      </c>
      <c r="V1737" s="35"/>
      <c r="W1737" s="55"/>
      <c r="X1737" s="55"/>
      <c r="Y1737" s="55"/>
      <c r="Z1737" s="55"/>
    </row>
    <row r="1738" spans="1:26">
      <c r="A1738" s="47" t="s">
        <v>68</v>
      </c>
      <c r="B1738" s="48" t="s">
        <v>245</v>
      </c>
      <c r="C1738" s="49"/>
      <c r="D1738" s="50">
        <v>2018</v>
      </c>
      <c r="E1738" s="34">
        <v>251361756</v>
      </c>
      <c r="F1738" s="34">
        <v>511012882</v>
      </c>
      <c r="G1738" s="34">
        <v>273785084</v>
      </c>
      <c r="H1738" s="34">
        <v>36209723</v>
      </c>
      <c r="I1738" s="52">
        <f t="shared" si="88"/>
        <v>1072369445</v>
      </c>
      <c r="J1738" s="51">
        <v>0</v>
      </c>
      <c r="K1738" s="53">
        <f t="shared" si="89"/>
        <v>1072369445</v>
      </c>
      <c r="L1738" s="57">
        <v>0</v>
      </c>
      <c r="O1738" s="35" t="str">
        <f>IF([1]totrevprm!O1739="","",[1]totrevprm!O1739)</f>
        <v/>
      </c>
      <c r="P1738" s="32">
        <v>61881450.330261432</v>
      </c>
      <c r="Q1738" s="32">
        <v>25228861.390000001</v>
      </c>
      <c r="V1738" s="35"/>
      <c r="W1738" s="55"/>
      <c r="X1738" s="55"/>
      <c r="Y1738" s="55"/>
      <c r="Z1738" s="55"/>
    </row>
    <row r="1739" spans="1:26">
      <c r="A1739" s="47" t="s">
        <v>68</v>
      </c>
      <c r="B1739" s="48" t="s">
        <v>245</v>
      </c>
      <c r="C1739" s="49"/>
      <c r="D1739" s="50">
        <v>2019</v>
      </c>
      <c r="E1739" s="34">
        <v>253083212</v>
      </c>
      <c r="F1739" s="34">
        <v>460908082</v>
      </c>
      <c r="G1739" s="34">
        <v>258645904.84999999</v>
      </c>
      <c r="H1739" s="34">
        <v>45647057</v>
      </c>
      <c r="I1739" s="52">
        <f t="shared" si="88"/>
        <v>1018284255.85</v>
      </c>
      <c r="J1739" s="51">
        <v>0</v>
      </c>
      <c r="K1739" s="53">
        <f t="shared" si="89"/>
        <v>1018284255.85</v>
      </c>
      <c r="L1739" s="57">
        <v>0</v>
      </c>
      <c r="O1739" s="35" t="str">
        <f>IF([1]totrevprm!O1740="","",[1]totrevprm!O1740)</f>
        <v/>
      </c>
      <c r="P1739" s="32">
        <v>61104043.475224033</v>
      </c>
      <c r="Q1739" s="32">
        <v>24259902.550000004</v>
      </c>
      <c r="V1739" s="35"/>
      <c r="W1739" s="55"/>
      <c r="X1739" s="55"/>
      <c r="Y1739" s="55"/>
      <c r="Z1739" s="55"/>
    </row>
    <row r="1740" spans="1:26">
      <c r="A1740" s="47" t="s">
        <v>68</v>
      </c>
      <c r="B1740" s="48" t="s">
        <v>245</v>
      </c>
      <c r="C1740" s="49"/>
      <c r="D1740" s="50">
        <v>2020</v>
      </c>
      <c r="E1740" s="34">
        <v>246921789</v>
      </c>
      <c r="F1740" s="34">
        <v>444453803</v>
      </c>
      <c r="G1740" s="34">
        <v>269800824</v>
      </c>
      <c r="H1740" s="34">
        <v>59734652</v>
      </c>
      <c r="I1740" s="52">
        <f t="shared" si="88"/>
        <v>1020911068</v>
      </c>
      <c r="J1740" s="51">
        <v>0</v>
      </c>
      <c r="K1740" s="53">
        <f t="shared" si="89"/>
        <v>1020911068</v>
      </c>
      <c r="L1740" s="57">
        <v>0</v>
      </c>
      <c r="O1740" s="35" t="str">
        <f>IF([1]totrevprm!O1741="","",[1]totrevprm!O1741)</f>
        <v/>
      </c>
      <c r="P1740" s="32">
        <v>59143869</v>
      </c>
      <c r="Q1740" s="32">
        <v>23399609</v>
      </c>
      <c r="V1740" s="35"/>
      <c r="W1740" s="55"/>
      <c r="X1740" s="55"/>
      <c r="Y1740" s="55"/>
      <c r="Z1740" s="55"/>
    </row>
    <row r="1741" spans="1:26">
      <c r="A1741" s="47" t="s">
        <v>68</v>
      </c>
      <c r="B1741" s="48" t="s">
        <v>245</v>
      </c>
      <c r="C1741" s="49"/>
      <c r="D1741" s="50">
        <v>2021</v>
      </c>
      <c r="E1741" s="34">
        <v>269298689</v>
      </c>
      <c r="F1741" s="34">
        <v>526152380</v>
      </c>
      <c r="G1741" s="34">
        <v>261613610.56999999</v>
      </c>
      <c r="H1741" s="34">
        <v>11593092</v>
      </c>
      <c r="I1741" s="52">
        <f t="shared" si="88"/>
        <v>1068657771.5699999</v>
      </c>
      <c r="J1741" s="51">
        <v>0</v>
      </c>
      <c r="K1741" s="53">
        <f>SUM(I1741:J1741)</f>
        <v>1068657771.5699999</v>
      </c>
      <c r="L1741" s="51">
        <v>0</v>
      </c>
      <c r="O1741" s="35"/>
      <c r="P1741" s="32">
        <v>59413893.189999998</v>
      </c>
      <c r="Q1741" s="32">
        <v>25180594</v>
      </c>
      <c r="V1741" s="35"/>
      <c r="W1741" s="55"/>
      <c r="X1741" s="55"/>
      <c r="Y1741" s="55"/>
      <c r="Z1741" s="55"/>
    </row>
    <row r="1742" spans="1:26">
      <c r="A1742" s="47" t="s">
        <v>68</v>
      </c>
      <c r="B1742" s="48" t="s">
        <v>245</v>
      </c>
      <c r="C1742" s="49"/>
      <c r="D1742" s="50">
        <v>2022</v>
      </c>
      <c r="E1742" s="34">
        <v>280702067</v>
      </c>
      <c r="F1742" s="34">
        <v>1212184531</v>
      </c>
      <c r="G1742" s="34">
        <v>284561733</v>
      </c>
      <c r="H1742" s="34">
        <v>25136370</v>
      </c>
      <c r="I1742" s="52">
        <f t="shared" si="88"/>
        <v>1802584701</v>
      </c>
      <c r="J1742" s="51">
        <v>0</v>
      </c>
      <c r="K1742" s="53">
        <f t="shared" ref="K1742:K1743" si="90">SUM(I1742:J1742)</f>
        <v>1802584701</v>
      </c>
      <c r="L1742" s="51">
        <v>0</v>
      </c>
      <c r="O1742" s="35" t="str">
        <f>IF([1]totrevprm!O1745="","",[1]totrevprm!O1745)</f>
        <v/>
      </c>
      <c r="P1742" s="57">
        <v>80435236</v>
      </c>
      <c r="Q1742" s="57">
        <v>24944848</v>
      </c>
    </row>
    <row r="1743" spans="1:26">
      <c r="A1743" s="47" t="s">
        <v>68</v>
      </c>
      <c r="B1743" s="48" t="s">
        <v>245</v>
      </c>
      <c r="C1743" s="49"/>
      <c r="D1743" s="50">
        <v>2023</v>
      </c>
      <c r="E1743" s="34">
        <v>260419900</v>
      </c>
      <c r="F1743" s="34">
        <v>935460824</v>
      </c>
      <c r="G1743" s="34">
        <v>539664827.47000003</v>
      </c>
      <c r="H1743" s="34">
        <v>18628448</v>
      </c>
      <c r="I1743" s="52">
        <f t="shared" si="88"/>
        <v>1754173999.47</v>
      </c>
      <c r="J1743" s="51">
        <v>0</v>
      </c>
      <c r="K1743" s="53">
        <f t="shared" si="90"/>
        <v>1754173999.47</v>
      </c>
      <c r="L1743" s="34">
        <v>0</v>
      </c>
      <c r="M1743" s="63" t="s">
        <v>132</v>
      </c>
      <c r="O1743" s="35" t="s">
        <v>147</v>
      </c>
      <c r="P1743" s="57">
        <v>65324397.350000001</v>
      </c>
      <c r="Q1743" s="57">
        <v>25070335</v>
      </c>
    </row>
    <row r="1744" spans="1:26">
      <c r="A1744" s="47"/>
      <c r="B1744" s="49"/>
      <c r="C1744" s="49"/>
      <c r="E1744" s="51"/>
      <c r="F1744" s="51"/>
      <c r="G1744" s="51"/>
      <c r="H1744" s="51"/>
      <c r="I1744" s="52"/>
      <c r="K1744" s="59"/>
      <c r="L1744" s="34"/>
      <c r="O1744" s="35"/>
    </row>
    <row r="1745" spans="1:26">
      <c r="A1745" s="47" t="s">
        <v>69</v>
      </c>
      <c r="B1745" s="48" t="s">
        <v>246</v>
      </c>
      <c r="C1745" s="49" t="s">
        <v>124</v>
      </c>
      <c r="D1745" s="50">
        <v>1988</v>
      </c>
      <c r="E1745" s="51">
        <v>1501089283</v>
      </c>
      <c r="F1745" s="51">
        <v>910923198</v>
      </c>
      <c r="G1745" s="51">
        <v>2363356212</v>
      </c>
      <c r="H1745" s="51">
        <v>0</v>
      </c>
      <c r="I1745" s="52">
        <f t="shared" si="88"/>
        <v>4775368693</v>
      </c>
      <c r="J1745" s="51">
        <v>-1618472</v>
      </c>
      <c r="K1745" s="53">
        <f>SUM(I1745:J1745)</f>
        <v>4773750221</v>
      </c>
      <c r="L1745" s="34">
        <v>0</v>
      </c>
      <c r="O1745" s="35" t="str">
        <f>IF([1]totrevprm!O1746="","",[1]totrevprm!O1746)</f>
        <v/>
      </c>
    </row>
    <row r="1746" spans="1:26">
      <c r="A1746" s="47" t="s">
        <v>69</v>
      </c>
      <c r="B1746" s="48" t="s">
        <v>246</v>
      </c>
      <c r="C1746" s="49" t="s">
        <v>125</v>
      </c>
      <c r="D1746" s="50">
        <v>1989</v>
      </c>
      <c r="E1746" s="51">
        <v>1543941404</v>
      </c>
      <c r="F1746" s="51">
        <v>1049042899</v>
      </c>
      <c r="G1746" s="51">
        <v>2657188303</v>
      </c>
      <c r="H1746" s="51">
        <v>0</v>
      </c>
      <c r="I1746" s="52">
        <f t="shared" si="88"/>
        <v>5250172606</v>
      </c>
      <c r="J1746" s="51">
        <v>-1344406</v>
      </c>
      <c r="K1746" s="53">
        <f t="shared" ref="K1746:K1780" si="91">SUM(I1746:J1746)</f>
        <v>5248828200</v>
      </c>
      <c r="L1746" s="34">
        <v>0</v>
      </c>
      <c r="O1746" s="35" t="str">
        <f>IF([1]totrevprm!O1747="","",[1]totrevprm!O1747)</f>
        <v/>
      </c>
    </row>
    <row r="1747" spans="1:26">
      <c r="A1747" s="47" t="s">
        <v>69</v>
      </c>
      <c r="B1747" s="48" t="s">
        <v>246</v>
      </c>
      <c r="C1747" s="49" t="s">
        <v>125</v>
      </c>
      <c r="D1747" s="50">
        <v>1990</v>
      </c>
      <c r="E1747" s="51">
        <v>1660561706</v>
      </c>
      <c r="F1747" s="51">
        <v>1103217804.1199999</v>
      </c>
      <c r="G1747" s="51">
        <v>2128224081</v>
      </c>
      <c r="H1747" s="51">
        <v>0</v>
      </c>
      <c r="I1747" s="52">
        <f t="shared" si="88"/>
        <v>4892003591.1199999</v>
      </c>
      <c r="J1747" s="51">
        <v>-2238664</v>
      </c>
      <c r="K1747" s="53">
        <f t="shared" si="91"/>
        <v>4889764927.1199999</v>
      </c>
      <c r="L1747" s="34">
        <v>0</v>
      </c>
      <c r="O1747" s="35" t="str">
        <f>IF([1]totrevprm!O1748="","",[1]totrevprm!O1748)</f>
        <v/>
      </c>
    </row>
    <row r="1748" spans="1:26">
      <c r="A1748" s="47" t="s">
        <v>69</v>
      </c>
      <c r="B1748" s="48" t="s">
        <v>246</v>
      </c>
      <c r="C1748" s="49" t="s">
        <v>125</v>
      </c>
      <c r="D1748" s="50">
        <v>1991</v>
      </c>
      <c r="E1748" s="51">
        <v>1729816670</v>
      </c>
      <c r="F1748" s="51">
        <v>945263271</v>
      </c>
      <c r="G1748" s="51">
        <v>2250538034</v>
      </c>
      <c r="H1748" s="51">
        <v>0</v>
      </c>
      <c r="I1748" s="52">
        <f t="shared" si="88"/>
        <v>4925617975</v>
      </c>
      <c r="J1748" s="51">
        <v>-14628757</v>
      </c>
      <c r="K1748" s="53">
        <f t="shared" si="91"/>
        <v>4910989218</v>
      </c>
      <c r="L1748" s="34">
        <v>0</v>
      </c>
      <c r="O1748" s="35" t="str">
        <f>IF([1]totrevprm!O1749="","",[1]totrevprm!O1749)</f>
        <v/>
      </c>
    </row>
    <row r="1749" spans="1:26">
      <c r="A1749" s="47" t="s">
        <v>69</v>
      </c>
      <c r="B1749" s="48" t="s">
        <v>246</v>
      </c>
      <c r="C1749" s="49" t="s">
        <v>125</v>
      </c>
      <c r="D1749" s="50">
        <v>1992</v>
      </c>
      <c r="E1749" s="51">
        <v>1889473142</v>
      </c>
      <c r="F1749" s="51">
        <v>1257251933.5599999</v>
      </c>
      <c r="G1749" s="51">
        <v>2348996620</v>
      </c>
      <c r="H1749" s="51">
        <v>0</v>
      </c>
      <c r="I1749" s="52">
        <f t="shared" si="88"/>
        <v>5495721695.5599995</v>
      </c>
      <c r="J1749" s="51">
        <v>-7472033</v>
      </c>
      <c r="K1749" s="53">
        <f t="shared" si="91"/>
        <v>5488249662.5599995</v>
      </c>
      <c r="L1749" s="34">
        <v>0</v>
      </c>
      <c r="O1749" s="35" t="str">
        <f>IF([1]totrevprm!O1750="","",[1]totrevprm!O1750)</f>
        <v/>
      </c>
    </row>
    <row r="1750" spans="1:26">
      <c r="A1750" s="47" t="s">
        <v>69</v>
      </c>
      <c r="B1750" s="48" t="s">
        <v>246</v>
      </c>
      <c r="C1750" s="49" t="s">
        <v>125</v>
      </c>
      <c r="D1750" s="50">
        <v>1993</v>
      </c>
      <c r="E1750" s="51">
        <v>1907656659</v>
      </c>
      <c r="F1750" s="51">
        <v>1126828951</v>
      </c>
      <c r="G1750" s="51">
        <v>2519918117</v>
      </c>
      <c r="H1750" s="51">
        <v>0</v>
      </c>
      <c r="I1750" s="52">
        <f t="shared" si="88"/>
        <v>5554403727</v>
      </c>
      <c r="J1750" s="51">
        <v>-2789224</v>
      </c>
      <c r="K1750" s="53">
        <f t="shared" si="91"/>
        <v>5551614503</v>
      </c>
      <c r="L1750" s="34">
        <v>0</v>
      </c>
      <c r="O1750" s="35" t="str">
        <f>IF([1]totrevprm!O1751="","",[1]totrevprm!O1751)</f>
        <v/>
      </c>
    </row>
    <row r="1751" spans="1:26">
      <c r="A1751" s="47" t="s">
        <v>69</v>
      </c>
      <c r="B1751" s="48" t="s">
        <v>246</v>
      </c>
      <c r="C1751" s="49" t="s">
        <v>125</v>
      </c>
      <c r="D1751" s="50">
        <v>1994</v>
      </c>
      <c r="E1751" s="51">
        <v>2049832358</v>
      </c>
      <c r="F1751" s="51">
        <v>1532486706</v>
      </c>
      <c r="G1751" s="51">
        <v>2520943348</v>
      </c>
      <c r="H1751" s="51">
        <v>0</v>
      </c>
      <c r="I1751" s="52">
        <f t="shared" si="88"/>
        <v>6103262412</v>
      </c>
      <c r="J1751" s="51">
        <v>-567028</v>
      </c>
      <c r="K1751" s="53">
        <f t="shared" si="91"/>
        <v>6102695384</v>
      </c>
      <c r="L1751" s="34">
        <v>0</v>
      </c>
      <c r="O1751" s="35" t="str">
        <f>IF([1]totrevprm!O1752="","",[1]totrevprm!O1752)</f>
        <v/>
      </c>
    </row>
    <row r="1752" spans="1:26">
      <c r="A1752" s="47" t="s">
        <v>69</v>
      </c>
      <c r="B1752" s="48" t="s">
        <v>246</v>
      </c>
      <c r="C1752" s="49" t="s">
        <v>125</v>
      </c>
      <c r="D1752" s="50">
        <v>1995</v>
      </c>
      <c r="E1752" s="51">
        <v>2190692461</v>
      </c>
      <c r="F1752" s="51">
        <v>1400792149</v>
      </c>
      <c r="G1752" s="51">
        <v>2639522810</v>
      </c>
      <c r="H1752" s="51">
        <v>0</v>
      </c>
      <c r="I1752" s="52">
        <f t="shared" si="88"/>
        <v>6231007420</v>
      </c>
      <c r="J1752" s="51">
        <v>-2945549</v>
      </c>
      <c r="K1752" s="53">
        <f t="shared" si="91"/>
        <v>6228061871</v>
      </c>
      <c r="L1752" s="34">
        <v>0</v>
      </c>
      <c r="O1752" s="35" t="str">
        <f>IF([1]totrevprm!O1753="","",[1]totrevprm!O1753)</f>
        <v/>
      </c>
    </row>
    <row r="1753" spans="1:26">
      <c r="A1753" s="47" t="s">
        <v>69</v>
      </c>
      <c r="B1753" s="48" t="s">
        <v>246</v>
      </c>
      <c r="C1753" s="49" t="s">
        <v>125</v>
      </c>
      <c r="D1753" s="50">
        <v>1996</v>
      </c>
      <c r="E1753" s="51">
        <v>2227159561</v>
      </c>
      <c r="F1753" s="51">
        <v>1192305410</v>
      </c>
      <c r="G1753" s="51">
        <v>2690850982</v>
      </c>
      <c r="H1753" s="51">
        <v>0</v>
      </c>
      <c r="I1753" s="52">
        <f t="shared" si="88"/>
        <v>6110315953</v>
      </c>
      <c r="J1753" s="51">
        <v>-790559</v>
      </c>
      <c r="K1753" s="53">
        <f t="shared" si="91"/>
        <v>6109525394</v>
      </c>
      <c r="L1753" s="34">
        <v>0</v>
      </c>
      <c r="O1753" s="35" t="str">
        <f>IF([1]totrevprm!O1754="","",[1]totrevprm!O1754)</f>
        <v/>
      </c>
    </row>
    <row r="1754" spans="1:26">
      <c r="A1754" s="47" t="s">
        <v>69</v>
      </c>
      <c r="B1754" s="48" t="s">
        <v>246</v>
      </c>
      <c r="C1754" s="49" t="s">
        <v>125</v>
      </c>
      <c r="D1754" s="50">
        <v>1997</v>
      </c>
      <c r="E1754" s="51">
        <v>2183619207</v>
      </c>
      <c r="F1754" s="51">
        <v>1364423874</v>
      </c>
      <c r="G1754" s="51">
        <v>2716987365</v>
      </c>
      <c r="H1754" s="51">
        <v>0</v>
      </c>
      <c r="I1754" s="52">
        <f t="shared" si="88"/>
        <v>6265030446</v>
      </c>
      <c r="J1754" s="51">
        <v>-666995</v>
      </c>
      <c r="K1754" s="53">
        <f t="shared" si="91"/>
        <v>6264363451</v>
      </c>
      <c r="L1754" s="34">
        <v>0</v>
      </c>
      <c r="O1754" s="35" t="str">
        <f>IF([1]totrevprm!O1755="","",[1]totrevprm!O1755)</f>
        <v/>
      </c>
    </row>
    <row r="1755" spans="1:26">
      <c r="A1755" s="47" t="s">
        <v>69</v>
      </c>
      <c r="B1755" s="48" t="s">
        <v>246</v>
      </c>
      <c r="C1755" s="49" t="s">
        <v>125</v>
      </c>
      <c r="D1755" s="50">
        <v>1998</v>
      </c>
      <c r="E1755" s="51">
        <v>2343446115</v>
      </c>
      <c r="F1755" s="51">
        <v>1408582622</v>
      </c>
      <c r="G1755" s="51">
        <v>2828357943</v>
      </c>
      <c r="H1755" s="51">
        <v>0</v>
      </c>
      <c r="I1755" s="52">
        <f t="shared" si="88"/>
        <v>6580386680</v>
      </c>
      <c r="J1755" s="51">
        <v>-2198687</v>
      </c>
      <c r="K1755" s="53">
        <f t="shared" si="91"/>
        <v>6578187993</v>
      </c>
      <c r="L1755" s="34">
        <v>0</v>
      </c>
      <c r="O1755" s="35" t="str">
        <f>IF([1]totrevprm!O1756="","",[1]totrevprm!O1756)</f>
        <v/>
      </c>
    </row>
    <row r="1756" spans="1:26">
      <c r="A1756" s="47" t="s">
        <v>69</v>
      </c>
      <c r="B1756" s="48" t="s">
        <v>246</v>
      </c>
      <c r="C1756" s="49" t="s">
        <v>125</v>
      </c>
      <c r="D1756" s="50">
        <v>1999</v>
      </c>
      <c r="E1756" s="51">
        <v>2290594933</v>
      </c>
      <c r="F1756" s="51">
        <v>2028097258</v>
      </c>
      <c r="G1756" s="51">
        <v>3086655463</v>
      </c>
      <c r="H1756" s="51">
        <v>0</v>
      </c>
      <c r="I1756" s="52">
        <f t="shared" si="88"/>
        <v>7405347654</v>
      </c>
      <c r="J1756" s="51">
        <v>-601088</v>
      </c>
      <c r="K1756" s="53">
        <f t="shared" si="91"/>
        <v>7404746566</v>
      </c>
      <c r="L1756" s="34">
        <v>0</v>
      </c>
      <c r="O1756" s="35" t="str">
        <f>IF([1]totrevprm!O1757="","",[1]totrevprm!O1757)</f>
        <v/>
      </c>
    </row>
    <row r="1757" spans="1:26">
      <c r="A1757" s="47" t="s">
        <v>69</v>
      </c>
      <c r="B1757" s="48" t="s">
        <v>246</v>
      </c>
      <c r="C1757" s="49" t="s">
        <v>247</v>
      </c>
      <c r="D1757" s="50">
        <v>2000</v>
      </c>
      <c r="E1757" s="51">
        <v>2495479386</v>
      </c>
      <c r="F1757" s="51">
        <v>2090547968</v>
      </c>
      <c r="G1757" s="51">
        <v>3622895043</v>
      </c>
      <c r="H1757" s="51">
        <v>0</v>
      </c>
      <c r="I1757" s="52">
        <f t="shared" si="88"/>
        <v>8208922397</v>
      </c>
      <c r="J1757" s="51">
        <v>-1879241</v>
      </c>
      <c r="K1757" s="53">
        <f t="shared" si="91"/>
        <v>8207043156</v>
      </c>
      <c r="L1757" s="34">
        <v>0</v>
      </c>
      <c r="O1757" s="35" t="str">
        <f>IF([1]totrevprm!O1758="","",[1]totrevprm!O1758)</f>
        <v/>
      </c>
      <c r="V1757" s="35" t="s">
        <v>246</v>
      </c>
      <c r="W1757" s="55">
        <v>3212979</v>
      </c>
      <c r="X1757" s="55">
        <v>31840800</v>
      </c>
      <c r="Y1757" s="55">
        <v>26671578</v>
      </c>
      <c r="Z1757" s="55">
        <v>0</v>
      </c>
    </row>
    <row r="1758" spans="1:26">
      <c r="A1758" s="47" t="s">
        <v>69</v>
      </c>
      <c r="B1758" s="48" t="s">
        <v>246</v>
      </c>
      <c r="C1758" s="49" t="s">
        <v>125</v>
      </c>
      <c r="D1758" s="50">
        <v>2001</v>
      </c>
      <c r="E1758" s="51">
        <v>2395872565</v>
      </c>
      <c r="F1758" s="51">
        <v>2486863710</v>
      </c>
      <c r="G1758" s="51">
        <v>3788332286</v>
      </c>
      <c r="H1758" s="51">
        <v>0</v>
      </c>
      <c r="I1758" s="52">
        <f t="shared" si="88"/>
        <v>8671068561</v>
      </c>
      <c r="J1758" s="51">
        <v>-735468</v>
      </c>
      <c r="K1758" s="53">
        <f t="shared" si="91"/>
        <v>8670333093</v>
      </c>
      <c r="L1758" s="34">
        <v>0</v>
      </c>
      <c r="O1758" s="35" t="str">
        <f>IF([1]totrevprm!O1759="","",[1]totrevprm!O1759)</f>
        <v/>
      </c>
      <c r="V1758" s="35"/>
      <c r="W1758" s="55"/>
      <c r="X1758" s="55"/>
      <c r="Y1758" s="55"/>
      <c r="Z1758" s="55"/>
    </row>
    <row r="1759" spans="1:26">
      <c r="A1759" s="47" t="s">
        <v>69</v>
      </c>
      <c r="B1759" s="48" t="s">
        <v>246</v>
      </c>
      <c r="C1759" s="49" t="s">
        <v>125</v>
      </c>
      <c r="D1759" s="50">
        <v>2002</v>
      </c>
      <c r="E1759" s="51">
        <v>2422101179</v>
      </c>
      <c r="F1759" s="51">
        <v>3299077415</v>
      </c>
      <c r="G1759" s="51">
        <v>4625861868</v>
      </c>
      <c r="H1759" s="51">
        <v>0</v>
      </c>
      <c r="I1759" s="52">
        <f t="shared" ref="I1759:I1822" si="92">SUM(E1759:H1759)</f>
        <v>10347040462</v>
      </c>
      <c r="J1759" s="51">
        <v>-62639</v>
      </c>
      <c r="K1759" s="53">
        <f t="shared" si="91"/>
        <v>10346977823</v>
      </c>
      <c r="L1759" s="34">
        <v>0</v>
      </c>
      <c r="O1759" s="35" t="str">
        <f>IF([1]totrevprm!O1760="","",[1]totrevprm!O1760)</f>
        <v/>
      </c>
      <c r="V1759" s="35"/>
      <c r="W1759" s="55"/>
      <c r="X1759" s="55"/>
      <c r="Y1759" s="55"/>
      <c r="Z1759" s="55"/>
    </row>
    <row r="1760" spans="1:26">
      <c r="A1760" s="47" t="s">
        <v>69</v>
      </c>
      <c r="B1760" s="48" t="s">
        <v>246</v>
      </c>
      <c r="C1760" s="49" t="s">
        <v>125</v>
      </c>
      <c r="D1760" s="50">
        <v>2003</v>
      </c>
      <c r="E1760" s="56">
        <v>2556657303</v>
      </c>
      <c r="F1760" s="56">
        <v>3079248641</v>
      </c>
      <c r="G1760" s="56">
        <v>5035520945</v>
      </c>
      <c r="H1760" s="56">
        <v>0</v>
      </c>
      <c r="I1760" s="52">
        <f t="shared" si="92"/>
        <v>10671426889</v>
      </c>
      <c r="J1760" s="51">
        <v>-142196</v>
      </c>
      <c r="K1760" s="53">
        <f t="shared" si="91"/>
        <v>10671284693</v>
      </c>
      <c r="L1760" s="34">
        <v>0</v>
      </c>
      <c r="O1760" s="35" t="str">
        <f>IF([1]totrevprm!O1761="","",[1]totrevprm!O1761)</f>
        <v/>
      </c>
      <c r="V1760" s="35"/>
      <c r="W1760" s="55"/>
      <c r="X1760" s="55"/>
      <c r="Y1760" s="55"/>
      <c r="Z1760" s="55"/>
    </row>
    <row r="1761" spans="1:26">
      <c r="A1761" s="47" t="s">
        <v>69</v>
      </c>
      <c r="B1761" s="48" t="s">
        <v>246</v>
      </c>
      <c r="C1761" s="49" t="s">
        <v>125</v>
      </c>
      <c r="D1761" s="50">
        <v>2004</v>
      </c>
      <c r="E1761" s="56">
        <v>2614519974</v>
      </c>
      <c r="F1761" s="56">
        <v>2799229962</v>
      </c>
      <c r="G1761" s="56">
        <v>5516056428</v>
      </c>
      <c r="H1761" s="56">
        <v>0</v>
      </c>
      <c r="I1761" s="52">
        <f t="shared" si="92"/>
        <v>10929806364</v>
      </c>
      <c r="J1761" s="51">
        <v>-247630</v>
      </c>
      <c r="K1761" s="53">
        <f t="shared" si="91"/>
        <v>10929558734</v>
      </c>
      <c r="L1761" s="34">
        <v>0</v>
      </c>
      <c r="O1761" s="35" t="str">
        <f>IF([1]totrevprm!O1762="","",[1]totrevprm!O1762)</f>
        <v/>
      </c>
      <c r="V1761" s="35"/>
      <c r="W1761" s="55"/>
      <c r="X1761" s="55"/>
      <c r="Y1761" s="55"/>
      <c r="Z1761" s="55"/>
    </row>
    <row r="1762" spans="1:26">
      <c r="A1762" s="47" t="s">
        <v>69</v>
      </c>
      <c r="B1762" s="48" t="s">
        <v>246</v>
      </c>
      <c r="C1762" s="49"/>
      <c r="D1762" s="50">
        <v>2005</v>
      </c>
      <c r="E1762" s="56">
        <v>2686824082</v>
      </c>
      <c r="F1762" s="56">
        <v>2409315752</v>
      </c>
      <c r="G1762" s="56">
        <v>5989332444.4399996</v>
      </c>
      <c r="H1762" s="56">
        <v>0</v>
      </c>
      <c r="I1762" s="52">
        <f t="shared" si="92"/>
        <v>11085472278.439999</v>
      </c>
      <c r="J1762" s="51">
        <v>-550288</v>
      </c>
      <c r="K1762" s="53">
        <f t="shared" si="91"/>
        <v>11084921990.439999</v>
      </c>
      <c r="L1762" s="34">
        <v>0</v>
      </c>
      <c r="O1762" s="35" t="str">
        <f>IF([1]totrevprm!O1763="","",[1]totrevprm!O1763)</f>
        <v/>
      </c>
      <c r="V1762" s="35"/>
      <c r="W1762" s="55"/>
      <c r="X1762" s="55"/>
      <c r="Y1762" s="55"/>
      <c r="Z1762" s="55"/>
    </row>
    <row r="1763" spans="1:26">
      <c r="A1763" s="47" t="s">
        <v>69</v>
      </c>
      <c r="B1763" s="48" t="s">
        <v>246</v>
      </c>
      <c r="C1763" s="49"/>
      <c r="D1763" s="50">
        <v>2006</v>
      </c>
      <c r="E1763" s="34">
        <v>2936162430</v>
      </c>
      <c r="F1763" s="34">
        <v>2702514754</v>
      </c>
      <c r="G1763" s="34">
        <v>5795171726</v>
      </c>
      <c r="H1763" s="34">
        <v>0</v>
      </c>
      <c r="I1763" s="52">
        <f t="shared" si="92"/>
        <v>11433848910</v>
      </c>
      <c r="J1763" s="51">
        <v>-7559268</v>
      </c>
      <c r="K1763" s="53">
        <f t="shared" si="91"/>
        <v>11426289642</v>
      </c>
      <c r="L1763" s="34">
        <v>0</v>
      </c>
      <c r="O1763" s="35" t="str">
        <f>IF([1]totrevprm!O1764="","",[1]totrevprm!O1764)</f>
        <v/>
      </c>
      <c r="V1763" s="35"/>
      <c r="W1763" s="55"/>
      <c r="X1763" s="55"/>
      <c r="Y1763" s="55"/>
      <c r="Z1763" s="55"/>
    </row>
    <row r="1764" spans="1:26">
      <c r="A1764" s="47" t="s">
        <v>69</v>
      </c>
      <c r="B1764" s="48" t="s">
        <v>246</v>
      </c>
      <c r="C1764" s="49"/>
      <c r="D1764" s="50">
        <v>2007</v>
      </c>
      <c r="E1764" s="34">
        <v>2991698548</v>
      </c>
      <c r="F1764" s="34">
        <v>2668467549</v>
      </c>
      <c r="G1764" s="34">
        <v>6636005822</v>
      </c>
      <c r="H1764" s="34">
        <v>0</v>
      </c>
      <c r="I1764" s="52">
        <f t="shared" si="92"/>
        <v>12296171919</v>
      </c>
      <c r="J1764" s="51">
        <v>-2</v>
      </c>
      <c r="K1764" s="53">
        <f t="shared" si="91"/>
        <v>12296171917</v>
      </c>
      <c r="L1764" s="34">
        <v>0</v>
      </c>
      <c r="O1764" s="35" t="str">
        <f>IF([1]totrevprm!O1765="","",[1]totrevprm!O1765)</f>
        <v/>
      </c>
      <c r="V1764" s="35"/>
      <c r="W1764" s="55"/>
      <c r="X1764" s="55"/>
      <c r="Y1764" s="55"/>
      <c r="Z1764" s="55"/>
    </row>
    <row r="1765" spans="1:26">
      <c r="A1765" s="47" t="s">
        <v>69</v>
      </c>
      <c r="B1765" s="48" t="s">
        <v>246</v>
      </c>
      <c r="C1765" s="49"/>
      <c r="D1765" s="50">
        <v>2008</v>
      </c>
      <c r="E1765" s="34">
        <v>3100365954</v>
      </c>
      <c r="F1765" s="34">
        <v>4007178223</v>
      </c>
      <c r="G1765" s="34">
        <v>7028334298</v>
      </c>
      <c r="H1765" s="34">
        <v>0</v>
      </c>
      <c r="I1765" s="52">
        <f t="shared" si="92"/>
        <v>14135878475</v>
      </c>
      <c r="J1765" s="51">
        <v>-29297</v>
      </c>
      <c r="K1765" s="53">
        <f t="shared" si="91"/>
        <v>14135849178</v>
      </c>
      <c r="L1765" s="34">
        <v>0</v>
      </c>
      <c r="O1765" s="35" t="str">
        <f>IF([1]totrevprm!O1766="","",[1]totrevprm!O1766)</f>
        <v/>
      </c>
      <c r="V1765" s="35"/>
      <c r="W1765" s="55"/>
      <c r="X1765" s="55"/>
      <c r="Y1765" s="55"/>
      <c r="Z1765" s="55"/>
    </row>
    <row r="1766" spans="1:26">
      <c r="A1766" s="47" t="s">
        <v>69</v>
      </c>
      <c r="B1766" s="48" t="s">
        <v>246</v>
      </c>
      <c r="C1766" s="49"/>
      <c r="D1766" s="50">
        <v>2009</v>
      </c>
      <c r="E1766" s="34">
        <v>3482986689</v>
      </c>
      <c r="F1766" s="34">
        <v>3893096464</v>
      </c>
      <c r="G1766" s="34">
        <v>7287630663</v>
      </c>
      <c r="H1766" s="34">
        <v>0</v>
      </c>
      <c r="I1766" s="52">
        <f t="shared" si="92"/>
        <v>14663713816</v>
      </c>
      <c r="J1766" s="51">
        <v>-83287</v>
      </c>
      <c r="K1766" s="53">
        <f t="shared" si="91"/>
        <v>14663630529</v>
      </c>
      <c r="L1766" s="34">
        <v>0</v>
      </c>
      <c r="O1766" s="35" t="str">
        <f>IF([1]totrevprm!O1767="","",[1]totrevprm!O1767)</f>
        <v/>
      </c>
      <c r="V1766" s="35"/>
      <c r="W1766" s="55"/>
      <c r="X1766" s="55"/>
      <c r="Y1766" s="55"/>
      <c r="Z1766" s="55"/>
    </row>
    <row r="1767" spans="1:26">
      <c r="A1767" s="47" t="s">
        <v>69</v>
      </c>
      <c r="B1767" s="48" t="s">
        <v>246</v>
      </c>
      <c r="C1767" s="49"/>
      <c r="D1767" s="50">
        <v>2010</v>
      </c>
      <c r="E1767" s="34">
        <v>3607092710</v>
      </c>
      <c r="F1767" s="34">
        <v>3469447420</v>
      </c>
      <c r="G1767" s="34">
        <v>7181231192</v>
      </c>
      <c r="H1767" s="34">
        <v>93676191</v>
      </c>
      <c r="I1767" s="52">
        <f t="shared" si="92"/>
        <v>14351447513</v>
      </c>
      <c r="J1767" s="51">
        <v>0</v>
      </c>
      <c r="K1767" s="53">
        <f t="shared" si="91"/>
        <v>14351447513</v>
      </c>
      <c r="L1767" s="34">
        <v>41955158</v>
      </c>
      <c r="M1767" s="61" t="s">
        <v>129</v>
      </c>
      <c r="N1767" t="s">
        <v>101</v>
      </c>
      <c r="O1767" s="35" t="str">
        <f>IF([1]totrevprm!O1768="","",[1]totrevprm!O1768)</f>
        <v/>
      </c>
      <c r="T1767" s="62"/>
      <c r="V1767" s="35"/>
      <c r="W1767" s="55"/>
      <c r="X1767" s="55"/>
      <c r="Y1767" s="55"/>
      <c r="Z1767" s="55"/>
    </row>
    <row r="1768" spans="1:26">
      <c r="A1768" s="47" t="s">
        <v>69</v>
      </c>
      <c r="B1768" s="48" t="s">
        <v>246</v>
      </c>
      <c r="C1768" s="49"/>
      <c r="D1768" s="50">
        <v>2011</v>
      </c>
      <c r="E1768" s="34">
        <v>3709199847</v>
      </c>
      <c r="F1768" s="34">
        <v>3379817973</v>
      </c>
      <c r="G1768" s="34">
        <v>6944334442</v>
      </c>
      <c r="H1768" s="34">
        <v>128740547</v>
      </c>
      <c r="I1768" s="52">
        <f t="shared" si="92"/>
        <v>14162092809</v>
      </c>
      <c r="J1768" s="51">
        <v>0</v>
      </c>
      <c r="K1768" s="53">
        <f t="shared" si="91"/>
        <v>14162092809</v>
      </c>
      <c r="L1768" s="34">
        <v>19314425</v>
      </c>
      <c r="M1768" s="61" t="s">
        <v>129</v>
      </c>
      <c r="N1768" t="s">
        <v>101</v>
      </c>
      <c r="O1768" s="35" t="str">
        <f>IF([1]totrevprm!O1769="","",[1]totrevprm!O1769)</f>
        <v/>
      </c>
      <c r="T1768" s="62"/>
      <c r="V1768" s="35"/>
      <c r="W1768" s="55"/>
      <c r="X1768" s="55"/>
      <c r="Y1768" s="55"/>
      <c r="Z1768" s="55"/>
    </row>
    <row r="1769" spans="1:26">
      <c r="A1769" s="47" t="s">
        <v>69</v>
      </c>
      <c r="B1769" s="48" t="s">
        <v>246</v>
      </c>
      <c r="C1769" s="49"/>
      <c r="D1769" s="50">
        <v>2012</v>
      </c>
      <c r="E1769" s="34">
        <v>3986860876</v>
      </c>
      <c r="F1769" s="34">
        <v>3970689965</v>
      </c>
      <c r="G1769" s="34">
        <v>6494107159</v>
      </c>
      <c r="H1769" s="34">
        <v>274323277</v>
      </c>
      <c r="I1769" s="52">
        <f t="shared" si="92"/>
        <v>14725981277</v>
      </c>
      <c r="J1769" s="51">
        <v>0</v>
      </c>
      <c r="K1769" s="53">
        <f t="shared" si="91"/>
        <v>14725981277</v>
      </c>
      <c r="L1769" s="34">
        <v>24157302</v>
      </c>
      <c r="M1769" s="61" t="s">
        <v>129</v>
      </c>
      <c r="N1769" t="s">
        <v>101</v>
      </c>
      <c r="O1769" s="35" t="str">
        <f>IF([1]totrevprm!O1770="","",[1]totrevprm!O1770)</f>
        <v/>
      </c>
      <c r="T1769" s="62"/>
      <c r="V1769" s="35"/>
      <c r="W1769" s="55"/>
      <c r="X1769" s="55"/>
      <c r="Y1769" s="55"/>
      <c r="Z1769" s="55"/>
    </row>
    <row r="1770" spans="1:26">
      <c r="A1770" s="47" t="s">
        <v>69</v>
      </c>
      <c r="B1770" s="48" t="s">
        <v>246</v>
      </c>
      <c r="C1770" s="49"/>
      <c r="D1770" s="50">
        <v>2013</v>
      </c>
      <c r="E1770" s="34">
        <v>4033135508</v>
      </c>
      <c r="F1770" s="34">
        <v>3531711590</v>
      </c>
      <c r="G1770" s="34">
        <v>6563340419</v>
      </c>
      <c r="H1770" s="34">
        <v>283614056</v>
      </c>
      <c r="I1770" s="52">
        <f t="shared" si="92"/>
        <v>14411801573</v>
      </c>
      <c r="J1770" s="51">
        <v>0</v>
      </c>
      <c r="K1770" s="53">
        <f t="shared" si="91"/>
        <v>14411801573</v>
      </c>
      <c r="L1770" s="34">
        <v>30802327</v>
      </c>
      <c r="M1770" s="61" t="s">
        <v>129</v>
      </c>
      <c r="N1770" t="s">
        <v>101</v>
      </c>
      <c r="O1770" s="35" t="str">
        <f>IF([1]totrevprm!O1771="","",[1]totrevprm!O1771)</f>
        <v/>
      </c>
      <c r="T1770" s="62"/>
      <c r="V1770" s="35"/>
      <c r="W1770" s="55"/>
      <c r="X1770" s="55"/>
      <c r="Y1770" s="55"/>
      <c r="Z1770" s="55"/>
    </row>
    <row r="1771" spans="1:26">
      <c r="A1771" s="47" t="s">
        <v>69</v>
      </c>
      <c r="B1771" s="48" t="s">
        <v>246</v>
      </c>
      <c r="C1771" s="49"/>
      <c r="D1771" s="50">
        <v>2014</v>
      </c>
      <c r="E1771" s="34">
        <v>3979237482</v>
      </c>
      <c r="F1771" s="34">
        <v>3923424548</v>
      </c>
      <c r="G1771" s="34">
        <v>6903382036</v>
      </c>
      <c r="H1771" s="34">
        <v>91084435</v>
      </c>
      <c r="I1771" s="52">
        <f t="shared" si="92"/>
        <v>14897128501</v>
      </c>
      <c r="J1771" s="51">
        <v>0</v>
      </c>
      <c r="K1771" s="53">
        <f t="shared" si="91"/>
        <v>14897128501</v>
      </c>
      <c r="L1771" s="34">
        <v>211691881</v>
      </c>
      <c r="M1771" s="61" t="s">
        <v>129</v>
      </c>
      <c r="N1771" t="s">
        <v>101</v>
      </c>
      <c r="O1771" s="35" t="str">
        <f>IF([1]totrevprm!O1772="","",[1]totrevprm!O1772)</f>
        <v/>
      </c>
      <c r="T1771" s="62"/>
      <c r="V1771" s="35"/>
      <c r="W1771" s="55"/>
      <c r="X1771" s="55"/>
      <c r="Y1771" s="55"/>
      <c r="Z1771" s="55"/>
    </row>
    <row r="1772" spans="1:26">
      <c r="A1772" s="47" t="s">
        <v>69</v>
      </c>
      <c r="B1772" s="48" t="s">
        <v>246</v>
      </c>
      <c r="C1772" s="49"/>
      <c r="D1772" s="50">
        <v>2015</v>
      </c>
      <c r="E1772" s="34">
        <v>4227842413</v>
      </c>
      <c r="F1772" s="34">
        <v>4319855282</v>
      </c>
      <c r="G1772" s="34">
        <v>6654722914</v>
      </c>
      <c r="H1772" s="34">
        <v>125374007</v>
      </c>
      <c r="I1772" s="52">
        <f t="shared" si="92"/>
        <v>15327794616</v>
      </c>
      <c r="J1772" s="51">
        <v>0</v>
      </c>
      <c r="K1772" s="53">
        <f t="shared" si="91"/>
        <v>15327794616</v>
      </c>
      <c r="L1772" s="34">
        <v>142571001</v>
      </c>
      <c r="M1772" s="61" t="s">
        <v>129</v>
      </c>
      <c r="N1772" t="s">
        <v>101</v>
      </c>
      <c r="O1772" s="35" t="str">
        <f>IF([1]totrevprm!O1773="","",[1]totrevprm!O1773)</f>
        <v/>
      </c>
      <c r="P1772" s="32">
        <v>658615797.39279568</v>
      </c>
      <c r="Q1772" s="32">
        <v>374931313.90746272</v>
      </c>
      <c r="T1772" s="62"/>
      <c r="V1772" s="35"/>
      <c r="W1772" s="55"/>
      <c r="X1772" s="55"/>
      <c r="Y1772" s="55"/>
      <c r="Z1772" s="55"/>
    </row>
    <row r="1773" spans="1:26">
      <c r="A1773" s="47" t="s">
        <v>69</v>
      </c>
      <c r="B1773" s="48" t="s">
        <v>246</v>
      </c>
      <c r="C1773" s="49"/>
      <c r="D1773" s="50">
        <v>2016</v>
      </c>
      <c r="E1773" s="34">
        <v>4332097227</v>
      </c>
      <c r="F1773" s="34">
        <v>5229411861</v>
      </c>
      <c r="G1773" s="34">
        <v>6764697549</v>
      </c>
      <c r="H1773" s="34">
        <v>170089356</v>
      </c>
      <c r="I1773" s="52">
        <f t="shared" si="92"/>
        <v>16496295993</v>
      </c>
      <c r="J1773" s="51">
        <v>0</v>
      </c>
      <c r="K1773" s="53">
        <f t="shared" si="91"/>
        <v>16496295993</v>
      </c>
      <c r="L1773" s="34">
        <v>110280016</v>
      </c>
      <c r="M1773" s="61" t="s">
        <v>129</v>
      </c>
      <c r="N1773" t="s">
        <v>101</v>
      </c>
      <c r="O1773" s="35" t="str">
        <f>IF([1]totrevprm!O1774="","",[1]totrevprm!O1774)</f>
        <v/>
      </c>
      <c r="P1773" s="32">
        <v>688882882.33472359</v>
      </c>
      <c r="Q1773" s="32">
        <v>377747120.8487218</v>
      </c>
      <c r="T1773" s="62"/>
      <c r="V1773" s="35"/>
      <c r="W1773" s="55"/>
      <c r="X1773" s="55"/>
      <c r="Y1773" s="55"/>
      <c r="Z1773" s="55"/>
    </row>
    <row r="1774" spans="1:26">
      <c r="A1774" s="47" t="s">
        <v>69</v>
      </c>
      <c r="B1774" s="48" t="s">
        <v>246</v>
      </c>
      <c r="C1774" s="49"/>
      <c r="D1774" s="50">
        <v>2017</v>
      </c>
      <c r="E1774" s="34">
        <v>4367624287</v>
      </c>
      <c r="F1774" s="34">
        <v>4660135439</v>
      </c>
      <c r="G1774" s="34">
        <v>6853855281</v>
      </c>
      <c r="H1774" s="34">
        <v>136364845</v>
      </c>
      <c r="I1774" s="52">
        <f t="shared" si="92"/>
        <v>16017979852</v>
      </c>
      <c r="J1774" s="51">
        <v>0</v>
      </c>
      <c r="K1774" s="53">
        <f t="shared" si="91"/>
        <v>16017979852</v>
      </c>
      <c r="L1774" s="57">
        <v>76669176</v>
      </c>
      <c r="M1774" s="61" t="s">
        <v>129</v>
      </c>
      <c r="N1774" t="s">
        <v>101</v>
      </c>
      <c r="O1774" s="35" t="str">
        <f>IF([1]totrevprm!O1775="","",[1]totrevprm!O1775)</f>
        <v/>
      </c>
      <c r="P1774" s="32">
        <v>707366830.89025533</v>
      </c>
      <c r="Q1774" s="32">
        <v>381350064.22062993</v>
      </c>
      <c r="T1774" s="62"/>
      <c r="V1774" s="35"/>
      <c r="W1774" s="55"/>
      <c r="X1774" s="55"/>
      <c r="Y1774" s="55"/>
      <c r="Z1774" s="55"/>
    </row>
    <row r="1775" spans="1:26">
      <c r="A1775" s="47" t="s">
        <v>69</v>
      </c>
      <c r="B1775" s="48" t="s">
        <v>246</v>
      </c>
      <c r="C1775" s="49"/>
      <c r="D1775" s="50">
        <v>2018</v>
      </c>
      <c r="E1775" s="34">
        <v>4457171148</v>
      </c>
      <c r="F1775" s="34">
        <v>5138305054</v>
      </c>
      <c r="G1775" s="34">
        <v>9224537247.3899994</v>
      </c>
      <c r="H1775" s="34">
        <v>128124192</v>
      </c>
      <c r="I1775" s="52">
        <f t="shared" si="92"/>
        <v>18948137641.389999</v>
      </c>
      <c r="J1775" s="51">
        <v>0</v>
      </c>
      <c r="K1775" s="53">
        <f t="shared" si="91"/>
        <v>18948137641.389999</v>
      </c>
      <c r="L1775" s="57">
        <v>108205166</v>
      </c>
      <c r="M1775" s="63" t="s">
        <v>130</v>
      </c>
      <c r="N1775" t="s">
        <v>101</v>
      </c>
      <c r="O1775" s="35" t="str">
        <f>IF([1]totrevprm!O1776="","",[1]totrevprm!O1776)</f>
        <v>Yes</v>
      </c>
      <c r="P1775" s="32">
        <v>758183218.28012633</v>
      </c>
      <c r="Q1775" s="32">
        <v>368798144.94400996</v>
      </c>
      <c r="R1775" s="33"/>
      <c r="T1775" s="62"/>
      <c r="V1775" s="35"/>
      <c r="W1775" s="55"/>
      <c r="X1775" s="55"/>
      <c r="Y1775" s="55"/>
      <c r="Z1775" s="55"/>
    </row>
    <row r="1776" spans="1:26">
      <c r="A1776" s="47" t="s">
        <v>69</v>
      </c>
      <c r="B1776" s="48" t="s">
        <v>246</v>
      </c>
      <c r="C1776" s="49"/>
      <c r="D1776" s="50">
        <v>2019</v>
      </c>
      <c r="E1776" s="34">
        <v>4547725083</v>
      </c>
      <c r="F1776" s="34">
        <v>5397451168</v>
      </c>
      <c r="G1776" s="34">
        <v>11364852501.6159</v>
      </c>
      <c r="H1776" s="34">
        <v>147537505</v>
      </c>
      <c r="I1776" s="52">
        <f t="shared" si="92"/>
        <v>21457566257.615898</v>
      </c>
      <c r="J1776" s="51">
        <v>0</v>
      </c>
      <c r="K1776" s="53">
        <f t="shared" si="91"/>
        <v>21457566257.615898</v>
      </c>
      <c r="L1776" s="57">
        <v>103627291</v>
      </c>
      <c r="M1776" s="63" t="s">
        <v>131</v>
      </c>
      <c r="N1776" t="s">
        <v>101</v>
      </c>
      <c r="O1776" s="35" t="str">
        <f>IF([1]totrevprm!O1777="","",[1]totrevprm!O1777)</f>
        <v/>
      </c>
      <c r="P1776" s="32">
        <v>763752683.21736062</v>
      </c>
      <c r="Q1776" s="32">
        <v>380161726.3704868</v>
      </c>
      <c r="R1776" s="33"/>
      <c r="T1776" s="62"/>
      <c r="V1776" s="35"/>
      <c r="W1776" s="55"/>
      <c r="X1776" s="55"/>
      <c r="Y1776" s="55"/>
      <c r="Z1776" s="55"/>
    </row>
    <row r="1777" spans="1:26">
      <c r="A1777" s="47" t="s">
        <v>69</v>
      </c>
      <c r="B1777" s="48" t="s">
        <v>246</v>
      </c>
      <c r="C1777" s="49"/>
      <c r="D1777" s="50">
        <v>2020</v>
      </c>
      <c r="E1777" s="34">
        <v>4495798592</v>
      </c>
      <c r="F1777" s="34">
        <v>5340133710</v>
      </c>
      <c r="G1777" s="34">
        <v>11097179855</v>
      </c>
      <c r="H1777" s="34">
        <v>157468168</v>
      </c>
      <c r="I1777" s="52">
        <f t="shared" si="92"/>
        <v>21090580325</v>
      </c>
      <c r="J1777" s="51">
        <v>0</v>
      </c>
      <c r="K1777" s="53">
        <f t="shared" si="91"/>
        <v>21090580325</v>
      </c>
      <c r="L1777" s="57">
        <v>62154387</v>
      </c>
      <c r="M1777" s="63" t="s">
        <v>131</v>
      </c>
      <c r="N1777" t="s">
        <v>101</v>
      </c>
      <c r="O1777" s="35" t="str">
        <f>IF([1]totrevprm!O1778="","",[1]totrevprm!O1778)</f>
        <v/>
      </c>
      <c r="P1777" s="32">
        <v>781281657</v>
      </c>
      <c r="Q1777" s="32">
        <v>377088149</v>
      </c>
      <c r="R1777" s="33"/>
      <c r="T1777" s="62"/>
      <c r="V1777" s="35"/>
      <c r="W1777" s="55"/>
      <c r="X1777" s="55"/>
      <c r="Y1777" s="55"/>
      <c r="Z1777" s="55"/>
    </row>
    <row r="1778" spans="1:26">
      <c r="A1778" s="47" t="s">
        <v>69</v>
      </c>
      <c r="B1778" s="48" t="s">
        <v>246</v>
      </c>
      <c r="C1778" s="49"/>
      <c r="D1778" s="50">
        <v>2021</v>
      </c>
      <c r="E1778" s="34">
        <v>4936830679</v>
      </c>
      <c r="F1778" s="34">
        <v>6144306286</v>
      </c>
      <c r="G1778" s="34">
        <v>11274920709</v>
      </c>
      <c r="H1778" s="34">
        <v>113703390</v>
      </c>
      <c r="I1778" s="52">
        <f t="shared" si="92"/>
        <v>22469761064</v>
      </c>
      <c r="J1778" s="51">
        <v>0</v>
      </c>
      <c r="K1778" s="53">
        <f t="shared" si="91"/>
        <v>22469761064</v>
      </c>
      <c r="L1778" s="51">
        <v>0</v>
      </c>
      <c r="M1778" s="63" t="s">
        <v>132</v>
      </c>
      <c r="N1778" t="s">
        <v>101</v>
      </c>
      <c r="O1778" s="35"/>
      <c r="P1778" s="32">
        <v>754365727.38999999</v>
      </c>
      <c r="Q1778" s="32">
        <v>403687680</v>
      </c>
      <c r="R1778" s="33"/>
      <c r="T1778" s="62"/>
      <c r="V1778" s="35"/>
      <c r="W1778" s="55"/>
      <c r="X1778" s="55"/>
      <c r="Y1778" s="55"/>
      <c r="Z1778" s="55"/>
    </row>
    <row r="1779" spans="1:26">
      <c r="A1779" s="47" t="s">
        <v>69</v>
      </c>
      <c r="B1779" s="48" t="s">
        <v>246</v>
      </c>
      <c r="C1779" s="49"/>
      <c r="D1779" s="50">
        <v>2022</v>
      </c>
      <c r="E1779" s="34">
        <v>4871927540</v>
      </c>
      <c r="F1779" s="34">
        <v>7960511493</v>
      </c>
      <c r="G1779" s="34">
        <v>11584435849</v>
      </c>
      <c r="H1779" s="34">
        <v>151172567</v>
      </c>
      <c r="I1779" s="52">
        <f t="shared" si="92"/>
        <v>24568047449</v>
      </c>
      <c r="J1779" s="51">
        <v>0</v>
      </c>
      <c r="K1779" s="53">
        <f t="shared" si="91"/>
        <v>24568047449</v>
      </c>
      <c r="L1779" s="51">
        <v>0</v>
      </c>
      <c r="M1779" s="63" t="s">
        <v>132</v>
      </c>
      <c r="N1779" t="s">
        <v>101</v>
      </c>
      <c r="O1779" s="35" t="str">
        <f>IF([1]totrevprm!O1782="","",[1]totrevprm!O1782)</f>
        <v/>
      </c>
      <c r="P1779" s="57">
        <v>797352587</v>
      </c>
      <c r="Q1779" s="57">
        <v>413503822</v>
      </c>
    </row>
    <row r="1780" spans="1:26">
      <c r="A1780" s="47" t="s">
        <v>69</v>
      </c>
      <c r="B1780" s="48" t="s">
        <v>246</v>
      </c>
      <c r="C1780" s="49"/>
      <c r="D1780" s="50">
        <v>2023</v>
      </c>
      <c r="E1780" s="34">
        <v>4916566774</v>
      </c>
      <c r="F1780" s="34">
        <v>8947284198.5342999</v>
      </c>
      <c r="G1780" s="34">
        <v>11783295247.138901</v>
      </c>
      <c r="H1780" s="34">
        <v>117562439</v>
      </c>
      <c r="I1780" s="52">
        <f t="shared" si="92"/>
        <v>25764708658.673203</v>
      </c>
      <c r="J1780" s="51">
        <v>0</v>
      </c>
      <c r="K1780" s="53">
        <f t="shared" si="91"/>
        <v>25764708658.673203</v>
      </c>
      <c r="L1780" s="34">
        <v>0</v>
      </c>
      <c r="M1780" s="63" t="s">
        <v>132</v>
      </c>
      <c r="O1780" s="35"/>
      <c r="P1780" s="57">
        <v>870483344.96000004</v>
      </c>
      <c r="Q1780" s="57">
        <v>421884164</v>
      </c>
    </row>
    <row r="1781" spans="1:26">
      <c r="A1781" s="47"/>
      <c r="B1781" s="49"/>
      <c r="C1781" s="49"/>
      <c r="E1781" s="51"/>
      <c r="F1781" s="51"/>
      <c r="G1781" s="51"/>
      <c r="H1781" s="51"/>
      <c r="I1781" s="52"/>
      <c r="K1781" s="53"/>
      <c r="L1781" s="34"/>
      <c r="O1781" s="35"/>
    </row>
    <row r="1782" spans="1:26">
      <c r="A1782" s="47" t="s">
        <v>70</v>
      </c>
      <c r="B1782" s="48" t="s">
        <v>248</v>
      </c>
      <c r="C1782" s="49" t="s">
        <v>174</v>
      </c>
      <c r="D1782" s="50">
        <v>1988</v>
      </c>
      <c r="E1782" s="51">
        <v>840791631</v>
      </c>
      <c r="F1782" s="51">
        <v>1043673472</v>
      </c>
      <c r="G1782" s="51">
        <v>591169771</v>
      </c>
      <c r="H1782" s="51">
        <v>437364236</v>
      </c>
      <c r="I1782" s="52">
        <f t="shared" si="92"/>
        <v>2912999110</v>
      </c>
      <c r="J1782" s="51">
        <v>0</v>
      </c>
      <c r="K1782" s="53">
        <f>SUM(I1782:J1782)</f>
        <v>2912999110</v>
      </c>
      <c r="L1782" s="34">
        <v>0</v>
      </c>
      <c r="O1782" s="35" t="str">
        <f>IF([1]totrevprm!O1783="","",[1]totrevprm!O1783)</f>
        <v/>
      </c>
    </row>
    <row r="1783" spans="1:26">
      <c r="A1783" s="47" t="s">
        <v>70</v>
      </c>
      <c r="B1783" s="48" t="s">
        <v>248</v>
      </c>
      <c r="C1783" s="49" t="s">
        <v>137</v>
      </c>
      <c r="D1783" s="50">
        <v>1989</v>
      </c>
      <c r="E1783" s="51">
        <v>807137955</v>
      </c>
      <c r="F1783" s="51">
        <v>1210734505</v>
      </c>
      <c r="G1783" s="51">
        <v>640054085</v>
      </c>
      <c r="H1783" s="51">
        <v>488580358</v>
      </c>
      <c r="I1783" s="52">
        <f t="shared" si="92"/>
        <v>3146506903</v>
      </c>
      <c r="J1783" s="51">
        <v>0</v>
      </c>
      <c r="K1783" s="53">
        <f t="shared" ref="K1783:K1817" si="93">SUM(I1783:J1783)</f>
        <v>3146506903</v>
      </c>
      <c r="L1783" s="34">
        <v>0</v>
      </c>
      <c r="O1783" s="35" t="str">
        <f>IF([1]totrevprm!O1784="","",[1]totrevprm!O1784)</f>
        <v/>
      </c>
    </row>
    <row r="1784" spans="1:26">
      <c r="A1784" s="47" t="s">
        <v>70</v>
      </c>
      <c r="B1784" s="48" t="s">
        <v>248</v>
      </c>
      <c r="C1784" s="49" t="s">
        <v>138</v>
      </c>
      <c r="D1784" s="50">
        <v>1990</v>
      </c>
      <c r="E1784" s="51">
        <v>894491367</v>
      </c>
      <c r="F1784" s="51">
        <v>1237761805.3199999</v>
      </c>
      <c r="G1784" s="51">
        <v>698740449</v>
      </c>
      <c r="H1784" s="51">
        <v>521619599</v>
      </c>
      <c r="I1784" s="52">
        <f t="shared" si="92"/>
        <v>3352613220.3199997</v>
      </c>
      <c r="J1784" s="51">
        <v>0</v>
      </c>
      <c r="K1784" s="53">
        <f t="shared" si="93"/>
        <v>3352613220.3199997</v>
      </c>
      <c r="L1784" s="34">
        <v>0</v>
      </c>
      <c r="O1784" s="35" t="str">
        <f>IF([1]totrevprm!O1785="","",[1]totrevprm!O1785)</f>
        <v/>
      </c>
    </row>
    <row r="1785" spans="1:26">
      <c r="A1785" s="47" t="s">
        <v>70</v>
      </c>
      <c r="B1785" s="48" t="s">
        <v>248</v>
      </c>
      <c r="C1785" s="49" t="s">
        <v>125</v>
      </c>
      <c r="D1785" s="50">
        <v>1991</v>
      </c>
      <c r="E1785" s="51">
        <v>942705118</v>
      </c>
      <c r="F1785" s="51">
        <v>1153819584</v>
      </c>
      <c r="G1785" s="51">
        <v>779175455</v>
      </c>
      <c r="H1785" s="51">
        <v>668575581</v>
      </c>
      <c r="I1785" s="52">
        <f t="shared" si="92"/>
        <v>3544275738</v>
      </c>
      <c r="J1785" s="51">
        <v>0</v>
      </c>
      <c r="K1785" s="53">
        <f t="shared" si="93"/>
        <v>3544275738</v>
      </c>
      <c r="L1785" s="34">
        <v>0</v>
      </c>
      <c r="O1785" s="35" t="str">
        <f>IF([1]totrevprm!O1786="","",[1]totrevprm!O1786)</f>
        <v/>
      </c>
    </row>
    <row r="1786" spans="1:26">
      <c r="A1786" s="47" t="s">
        <v>70</v>
      </c>
      <c r="B1786" s="48" t="s">
        <v>248</v>
      </c>
      <c r="C1786" s="49" t="s">
        <v>125</v>
      </c>
      <c r="D1786" s="50">
        <v>1992</v>
      </c>
      <c r="E1786" s="51">
        <v>978983875</v>
      </c>
      <c r="F1786" s="51">
        <v>1242921039.6400001</v>
      </c>
      <c r="G1786" s="51">
        <v>794668027</v>
      </c>
      <c r="H1786" s="51">
        <v>622392323</v>
      </c>
      <c r="I1786" s="52">
        <f t="shared" si="92"/>
        <v>3638965264.6400003</v>
      </c>
      <c r="J1786" s="51">
        <v>0</v>
      </c>
      <c r="K1786" s="53">
        <f t="shared" si="93"/>
        <v>3638965264.6400003</v>
      </c>
      <c r="L1786" s="34">
        <v>0</v>
      </c>
      <c r="O1786" s="35" t="str">
        <f>IF([1]totrevprm!O1787="","",[1]totrevprm!O1787)</f>
        <v/>
      </c>
    </row>
    <row r="1787" spans="1:26">
      <c r="A1787" s="47" t="s">
        <v>70</v>
      </c>
      <c r="B1787" s="48" t="s">
        <v>248</v>
      </c>
      <c r="C1787" s="49" t="s">
        <v>125</v>
      </c>
      <c r="D1787" s="50">
        <v>1993</v>
      </c>
      <c r="E1787" s="51">
        <v>1043427820</v>
      </c>
      <c r="F1787" s="51">
        <v>1103729433</v>
      </c>
      <c r="G1787" s="51">
        <v>858202022</v>
      </c>
      <c r="H1787" s="51">
        <v>691524499</v>
      </c>
      <c r="I1787" s="52">
        <f t="shared" si="92"/>
        <v>3696883774</v>
      </c>
      <c r="J1787" s="51">
        <v>0</v>
      </c>
      <c r="K1787" s="53">
        <f t="shared" si="93"/>
        <v>3696883774</v>
      </c>
      <c r="L1787" s="34">
        <v>0</v>
      </c>
      <c r="O1787" s="35" t="str">
        <f>IF([1]totrevprm!O1788="","",[1]totrevprm!O1788)</f>
        <v/>
      </c>
    </row>
    <row r="1788" spans="1:26">
      <c r="A1788" s="47" t="s">
        <v>70</v>
      </c>
      <c r="B1788" s="48" t="s">
        <v>248</v>
      </c>
      <c r="C1788" s="49" t="s">
        <v>125</v>
      </c>
      <c r="D1788" s="50">
        <v>1994</v>
      </c>
      <c r="E1788" s="51">
        <v>1124669859</v>
      </c>
      <c r="F1788" s="51">
        <v>1422941443</v>
      </c>
      <c r="G1788" s="51">
        <v>902566719</v>
      </c>
      <c r="H1788" s="51">
        <v>459774576</v>
      </c>
      <c r="I1788" s="52">
        <f t="shared" si="92"/>
        <v>3909952597</v>
      </c>
      <c r="J1788" s="51">
        <v>0</v>
      </c>
      <c r="K1788" s="53">
        <f t="shared" si="93"/>
        <v>3909952597</v>
      </c>
      <c r="L1788" s="34">
        <v>0</v>
      </c>
      <c r="O1788" s="35" t="str">
        <f>IF([1]totrevprm!O1789="","",[1]totrevprm!O1789)</f>
        <v/>
      </c>
    </row>
    <row r="1789" spans="1:26">
      <c r="A1789" s="47" t="s">
        <v>70</v>
      </c>
      <c r="B1789" s="48" t="s">
        <v>248</v>
      </c>
      <c r="C1789" s="49" t="s">
        <v>125</v>
      </c>
      <c r="D1789" s="50">
        <v>1995</v>
      </c>
      <c r="E1789" s="51">
        <v>1162485889</v>
      </c>
      <c r="F1789" s="51">
        <v>1463600440</v>
      </c>
      <c r="G1789" s="51">
        <v>864885764</v>
      </c>
      <c r="H1789" s="51">
        <v>493225941</v>
      </c>
      <c r="I1789" s="52">
        <f t="shared" si="92"/>
        <v>3984198034</v>
      </c>
      <c r="J1789" s="51">
        <v>0</v>
      </c>
      <c r="K1789" s="53">
        <f t="shared" si="93"/>
        <v>3984198034</v>
      </c>
      <c r="L1789" s="34">
        <v>0</v>
      </c>
      <c r="O1789" s="35" t="str">
        <f>IF([1]totrevprm!O1790="","",[1]totrevprm!O1790)</f>
        <v/>
      </c>
    </row>
    <row r="1790" spans="1:26">
      <c r="A1790" s="47" t="s">
        <v>70</v>
      </c>
      <c r="B1790" s="48" t="s">
        <v>248</v>
      </c>
      <c r="C1790" s="49" t="s">
        <v>125</v>
      </c>
      <c r="D1790" s="50">
        <v>1996</v>
      </c>
      <c r="E1790" s="51">
        <v>1236711432</v>
      </c>
      <c r="F1790" s="51">
        <v>1266424365</v>
      </c>
      <c r="G1790" s="51">
        <v>905247281</v>
      </c>
      <c r="H1790" s="51">
        <v>369674707</v>
      </c>
      <c r="I1790" s="52">
        <f t="shared" si="92"/>
        <v>3778057785</v>
      </c>
      <c r="J1790" s="51">
        <v>0</v>
      </c>
      <c r="K1790" s="53">
        <f t="shared" si="93"/>
        <v>3778057785</v>
      </c>
      <c r="L1790" s="34">
        <v>0</v>
      </c>
      <c r="O1790" s="35" t="str">
        <f>IF([1]totrevprm!O1791="","",[1]totrevprm!O1791)</f>
        <v/>
      </c>
    </row>
    <row r="1791" spans="1:26">
      <c r="A1791" s="47" t="s">
        <v>70</v>
      </c>
      <c r="B1791" s="48" t="s">
        <v>248</v>
      </c>
      <c r="C1791" s="49" t="s">
        <v>125</v>
      </c>
      <c r="D1791" s="50">
        <v>1997</v>
      </c>
      <c r="E1791" s="51">
        <v>1242837207</v>
      </c>
      <c r="F1791" s="51">
        <v>1251259432</v>
      </c>
      <c r="G1791" s="51">
        <v>909853333</v>
      </c>
      <c r="H1791" s="51">
        <v>605162364</v>
      </c>
      <c r="I1791" s="52">
        <f t="shared" si="92"/>
        <v>4009112336</v>
      </c>
      <c r="J1791" s="51">
        <v>0</v>
      </c>
      <c r="K1791" s="53">
        <f t="shared" si="93"/>
        <v>4009112336</v>
      </c>
      <c r="L1791" s="34">
        <v>0</v>
      </c>
      <c r="O1791" s="35" t="str">
        <f>IF([1]totrevprm!O1792="","",[1]totrevprm!O1792)</f>
        <v/>
      </c>
    </row>
    <row r="1792" spans="1:26">
      <c r="A1792" s="47" t="s">
        <v>70</v>
      </c>
      <c r="B1792" s="48" t="s">
        <v>248</v>
      </c>
      <c r="C1792" s="49" t="s">
        <v>125</v>
      </c>
      <c r="D1792" s="50">
        <v>1998</v>
      </c>
      <c r="E1792" s="51">
        <v>1232207831</v>
      </c>
      <c r="F1792" s="51">
        <v>1363392378</v>
      </c>
      <c r="G1792" s="51">
        <v>958797014</v>
      </c>
      <c r="H1792" s="51">
        <v>527811650</v>
      </c>
      <c r="I1792" s="52">
        <f t="shared" si="92"/>
        <v>4082208873</v>
      </c>
      <c r="J1792" s="51">
        <v>0</v>
      </c>
      <c r="K1792" s="53">
        <f t="shared" si="93"/>
        <v>4082208873</v>
      </c>
      <c r="L1792" s="34">
        <v>0</v>
      </c>
      <c r="O1792" s="35" t="str">
        <f>IF([1]totrevprm!O1793="","",[1]totrevprm!O1793)</f>
        <v/>
      </c>
    </row>
    <row r="1793" spans="1:26">
      <c r="A1793" s="47" t="s">
        <v>70</v>
      </c>
      <c r="B1793" s="48" t="s">
        <v>248</v>
      </c>
      <c r="C1793" s="49" t="s">
        <v>125</v>
      </c>
      <c r="D1793" s="50">
        <v>1999</v>
      </c>
      <c r="E1793" s="51">
        <v>1271654835</v>
      </c>
      <c r="F1793" s="51">
        <v>2316038643</v>
      </c>
      <c r="G1793" s="51">
        <v>1100946533</v>
      </c>
      <c r="H1793" s="51">
        <v>455794281</v>
      </c>
      <c r="I1793" s="52">
        <f t="shared" si="92"/>
        <v>5144434292</v>
      </c>
      <c r="J1793" s="51">
        <v>0</v>
      </c>
      <c r="K1793" s="53">
        <f t="shared" si="93"/>
        <v>5144434292</v>
      </c>
      <c r="L1793" s="34">
        <v>0</v>
      </c>
      <c r="O1793" s="35" t="str">
        <f>IF([1]totrevprm!O1794="","",[1]totrevprm!O1794)</f>
        <v/>
      </c>
    </row>
    <row r="1794" spans="1:26">
      <c r="A1794" s="47" t="s">
        <v>70</v>
      </c>
      <c r="B1794" s="48" t="s">
        <v>248</v>
      </c>
      <c r="C1794" s="49" t="s">
        <v>125</v>
      </c>
      <c r="D1794" s="50">
        <v>2000</v>
      </c>
      <c r="E1794" s="51">
        <v>1399369958</v>
      </c>
      <c r="F1794" s="51">
        <v>1872146199</v>
      </c>
      <c r="G1794" s="51">
        <v>1106871192</v>
      </c>
      <c r="H1794" s="51">
        <v>395949555</v>
      </c>
      <c r="I1794" s="52">
        <f t="shared" si="92"/>
        <v>4774336904</v>
      </c>
      <c r="J1794" s="51">
        <v>0</v>
      </c>
      <c r="K1794" s="53">
        <f t="shared" si="93"/>
        <v>4774336904</v>
      </c>
      <c r="L1794" s="34">
        <v>0</v>
      </c>
      <c r="O1794" s="35" t="str">
        <f>IF([1]totrevprm!O1795="","",[1]totrevprm!O1795)</f>
        <v/>
      </c>
      <c r="V1794" s="35" t="s">
        <v>248</v>
      </c>
      <c r="W1794" s="55">
        <v>1601760</v>
      </c>
      <c r="X1794" s="55">
        <v>273603802</v>
      </c>
      <c r="Y1794" s="55">
        <v>26903854</v>
      </c>
      <c r="Z1794" s="55">
        <v>0</v>
      </c>
    </row>
    <row r="1795" spans="1:26">
      <c r="A1795" s="47" t="s">
        <v>70</v>
      </c>
      <c r="B1795" s="48" t="s">
        <v>248</v>
      </c>
      <c r="C1795" s="49" t="s">
        <v>244</v>
      </c>
      <c r="D1795" s="50">
        <v>2001</v>
      </c>
      <c r="E1795" s="51">
        <v>1371867485</v>
      </c>
      <c r="F1795" s="80">
        <v>2318848681</v>
      </c>
      <c r="G1795" s="51">
        <v>1215145558</v>
      </c>
      <c r="H1795" s="51">
        <v>246709902</v>
      </c>
      <c r="I1795" s="52">
        <f t="shared" si="92"/>
        <v>5152571626</v>
      </c>
      <c r="J1795" s="51">
        <v>0</v>
      </c>
      <c r="K1795" s="53">
        <f t="shared" si="93"/>
        <v>5152571626</v>
      </c>
      <c r="L1795" s="32">
        <v>23723945</v>
      </c>
      <c r="M1795" s="61" t="s">
        <v>129</v>
      </c>
      <c r="N1795" t="s">
        <v>101</v>
      </c>
      <c r="O1795" s="35" t="str">
        <f>IF([1]totrevprm!O1796="","",[1]totrevprm!O1796)</f>
        <v/>
      </c>
      <c r="V1795" s="35"/>
      <c r="W1795" s="55"/>
      <c r="X1795" s="55"/>
      <c r="Y1795" s="55"/>
      <c r="Z1795" s="55"/>
    </row>
    <row r="1796" spans="1:26">
      <c r="A1796" s="47" t="s">
        <v>70</v>
      </c>
      <c r="B1796" s="48" t="s">
        <v>248</v>
      </c>
      <c r="C1796" s="49" t="s">
        <v>125</v>
      </c>
      <c r="D1796" s="50">
        <v>2002</v>
      </c>
      <c r="E1796" s="51">
        <v>1527129090</v>
      </c>
      <c r="F1796" s="51">
        <v>3062591423</v>
      </c>
      <c r="G1796" s="51">
        <v>1289837101</v>
      </c>
      <c r="H1796" s="51">
        <v>134508901</v>
      </c>
      <c r="I1796" s="52">
        <f t="shared" si="92"/>
        <v>6014066515</v>
      </c>
      <c r="J1796" s="51">
        <v>0</v>
      </c>
      <c r="K1796" s="53">
        <f t="shared" si="93"/>
        <v>6014066515</v>
      </c>
      <c r="L1796" s="32">
        <v>30730343</v>
      </c>
      <c r="M1796" s="61" t="s">
        <v>129</v>
      </c>
      <c r="N1796" t="s">
        <v>101</v>
      </c>
      <c r="O1796" s="35" t="str">
        <f>IF([1]totrevprm!O1797="","",[1]totrevprm!O1797)</f>
        <v/>
      </c>
      <c r="V1796" s="35"/>
      <c r="W1796" s="55"/>
      <c r="X1796" s="55"/>
      <c r="Y1796" s="55"/>
      <c r="Z1796" s="55"/>
    </row>
    <row r="1797" spans="1:26">
      <c r="A1797" s="47" t="s">
        <v>70</v>
      </c>
      <c r="B1797" s="48" t="s">
        <v>248</v>
      </c>
      <c r="C1797" s="49" t="s">
        <v>125</v>
      </c>
      <c r="D1797" s="50">
        <v>2003</v>
      </c>
      <c r="E1797" s="56">
        <v>1539818330</v>
      </c>
      <c r="F1797" s="56">
        <v>2657266249</v>
      </c>
      <c r="G1797" s="56">
        <v>1474547040</v>
      </c>
      <c r="H1797" s="56">
        <v>107950133</v>
      </c>
      <c r="I1797" s="52">
        <f t="shared" si="92"/>
        <v>5779581752</v>
      </c>
      <c r="J1797" s="51">
        <v>0</v>
      </c>
      <c r="K1797" s="53">
        <f t="shared" si="93"/>
        <v>5779581752</v>
      </c>
      <c r="L1797" s="34">
        <v>30046356</v>
      </c>
      <c r="M1797" s="61" t="s">
        <v>129</v>
      </c>
      <c r="N1797" t="s">
        <v>101</v>
      </c>
      <c r="O1797" s="35" t="str">
        <f>IF([1]totrevprm!O1798="","",[1]totrevprm!O1798)</f>
        <v/>
      </c>
      <c r="V1797" s="35"/>
      <c r="W1797" s="55"/>
      <c r="X1797" s="55"/>
      <c r="Y1797" s="55"/>
      <c r="Z1797" s="55"/>
    </row>
    <row r="1798" spans="1:26">
      <c r="A1798" s="47" t="s">
        <v>70</v>
      </c>
      <c r="B1798" s="48" t="s">
        <v>248</v>
      </c>
      <c r="C1798" s="49" t="s">
        <v>125</v>
      </c>
      <c r="D1798" s="50">
        <v>2004</v>
      </c>
      <c r="E1798" s="56">
        <v>1543364705</v>
      </c>
      <c r="F1798" s="56">
        <v>2441411809</v>
      </c>
      <c r="G1798" s="56">
        <v>1636749017</v>
      </c>
      <c r="H1798" s="56">
        <v>86959788</v>
      </c>
      <c r="I1798" s="52">
        <f t="shared" si="92"/>
        <v>5708485319</v>
      </c>
      <c r="J1798" s="51">
        <v>0</v>
      </c>
      <c r="K1798" s="53">
        <f t="shared" si="93"/>
        <v>5708485319</v>
      </c>
      <c r="L1798" s="34">
        <v>199140577</v>
      </c>
      <c r="M1798" s="61" t="s">
        <v>129</v>
      </c>
      <c r="N1798" t="s">
        <v>101</v>
      </c>
      <c r="O1798" s="35" t="str">
        <f>IF([1]totrevprm!O1799="","",[1]totrevprm!O1799)</f>
        <v/>
      </c>
      <c r="V1798" s="35"/>
      <c r="W1798" s="55"/>
      <c r="X1798" s="55"/>
      <c r="Y1798" s="55"/>
      <c r="Z1798" s="55"/>
    </row>
    <row r="1799" spans="1:26">
      <c r="A1799" s="47" t="s">
        <v>70</v>
      </c>
      <c r="B1799" s="48" t="s">
        <v>248</v>
      </c>
      <c r="C1799" s="49"/>
      <c r="D1799" s="50">
        <v>2005</v>
      </c>
      <c r="E1799" s="56">
        <v>1658829760</v>
      </c>
      <c r="F1799" s="56">
        <v>1799373465</v>
      </c>
      <c r="G1799" s="56">
        <v>1796449633</v>
      </c>
      <c r="H1799" s="56">
        <v>113316782</v>
      </c>
      <c r="I1799" s="52">
        <f t="shared" si="92"/>
        <v>5367969640</v>
      </c>
      <c r="J1799" s="51">
        <v>0</v>
      </c>
      <c r="K1799" s="53">
        <f t="shared" si="93"/>
        <v>5367969640</v>
      </c>
      <c r="L1799" s="34">
        <v>13305202</v>
      </c>
      <c r="M1799" s="61" t="s">
        <v>129</v>
      </c>
      <c r="N1799" t="s">
        <v>101</v>
      </c>
      <c r="O1799" s="35" t="str">
        <f>IF([1]totrevprm!O1800="","",[1]totrevprm!O1800)</f>
        <v/>
      </c>
      <c r="V1799" s="35"/>
      <c r="W1799" s="55"/>
      <c r="X1799" s="55"/>
      <c r="Y1799" s="55"/>
      <c r="Z1799" s="55"/>
    </row>
    <row r="1800" spans="1:26">
      <c r="A1800" s="47" t="s">
        <v>70</v>
      </c>
      <c r="B1800" s="48" t="s">
        <v>248</v>
      </c>
      <c r="C1800" s="49"/>
      <c r="D1800" s="50">
        <v>2006</v>
      </c>
      <c r="E1800" s="34">
        <v>1674325987</v>
      </c>
      <c r="F1800" s="34">
        <v>1929963560</v>
      </c>
      <c r="G1800" s="34">
        <v>2094078881</v>
      </c>
      <c r="H1800" s="34">
        <v>70571900</v>
      </c>
      <c r="I1800" s="52">
        <f t="shared" si="92"/>
        <v>5768940328</v>
      </c>
      <c r="J1800" s="51">
        <v>0</v>
      </c>
      <c r="K1800" s="53">
        <f t="shared" si="93"/>
        <v>5768940328</v>
      </c>
      <c r="L1800" s="34">
        <v>51596854</v>
      </c>
      <c r="M1800" s="61" t="s">
        <v>129</v>
      </c>
      <c r="N1800" t="s">
        <v>101</v>
      </c>
      <c r="O1800" s="35" t="str">
        <f>IF([1]totrevprm!O1801="","",[1]totrevprm!O1801)</f>
        <v/>
      </c>
      <c r="V1800" s="35"/>
      <c r="W1800" s="55"/>
      <c r="X1800" s="55"/>
      <c r="Y1800" s="55"/>
      <c r="Z1800" s="55"/>
    </row>
    <row r="1801" spans="1:26">
      <c r="A1801" s="47" t="s">
        <v>70</v>
      </c>
      <c r="B1801" s="48" t="s">
        <v>248</v>
      </c>
      <c r="C1801" s="49"/>
      <c r="D1801" s="50">
        <v>2007</v>
      </c>
      <c r="E1801" s="34">
        <v>1692386178</v>
      </c>
      <c r="F1801" s="34">
        <v>2266111280</v>
      </c>
      <c r="G1801" s="34">
        <v>2433202435</v>
      </c>
      <c r="H1801" s="34">
        <v>95548221</v>
      </c>
      <c r="I1801" s="52">
        <f t="shared" si="92"/>
        <v>6487248114</v>
      </c>
      <c r="J1801" s="51">
        <v>0</v>
      </c>
      <c r="K1801" s="53">
        <f t="shared" si="93"/>
        <v>6487248114</v>
      </c>
      <c r="L1801" s="34">
        <v>109611907</v>
      </c>
      <c r="M1801" s="61" t="s">
        <v>129</v>
      </c>
      <c r="N1801" t="s">
        <v>101</v>
      </c>
      <c r="O1801" s="35" t="str">
        <f>IF([1]totrevprm!O1802="","",[1]totrevprm!O1802)</f>
        <v/>
      </c>
      <c r="T1801" s="62"/>
      <c r="V1801" s="35"/>
      <c r="W1801" s="55"/>
      <c r="X1801" s="55"/>
      <c r="Y1801" s="55"/>
      <c r="Z1801" s="55"/>
    </row>
    <row r="1802" spans="1:26">
      <c r="A1802" s="47" t="s">
        <v>70</v>
      </c>
      <c r="B1802" s="48" t="s">
        <v>248</v>
      </c>
      <c r="C1802" s="49"/>
      <c r="D1802" s="50">
        <v>2008</v>
      </c>
      <c r="E1802" s="34">
        <v>1731890072</v>
      </c>
      <c r="F1802" s="34">
        <v>2950403754</v>
      </c>
      <c r="G1802" s="34">
        <v>2668272497</v>
      </c>
      <c r="H1802" s="34">
        <v>79422446</v>
      </c>
      <c r="I1802" s="52">
        <f t="shared" si="92"/>
        <v>7429988769</v>
      </c>
      <c r="J1802" s="51">
        <v>0</v>
      </c>
      <c r="K1802" s="53">
        <f t="shared" si="93"/>
        <v>7429988769</v>
      </c>
      <c r="L1802" s="34">
        <v>54436032</v>
      </c>
      <c r="M1802" s="61" t="s">
        <v>129</v>
      </c>
      <c r="N1802" t="s">
        <v>101</v>
      </c>
      <c r="O1802" s="35" t="str">
        <f>IF([1]totrevprm!O1803="","",[1]totrevprm!O1803)</f>
        <v/>
      </c>
      <c r="T1802" s="62"/>
      <c r="V1802" s="35"/>
      <c r="W1802" s="55"/>
      <c r="X1802" s="55"/>
      <c r="Y1802" s="55"/>
      <c r="Z1802" s="55"/>
    </row>
    <row r="1803" spans="1:26">
      <c r="A1803" s="47" t="s">
        <v>70</v>
      </c>
      <c r="B1803" s="48" t="s">
        <v>248</v>
      </c>
      <c r="C1803" s="49"/>
      <c r="D1803" s="50">
        <v>2009</v>
      </c>
      <c r="E1803" s="34">
        <v>1864454247</v>
      </c>
      <c r="F1803" s="34">
        <v>2978714074</v>
      </c>
      <c r="G1803" s="34">
        <v>2765847273</v>
      </c>
      <c r="H1803" s="34">
        <v>91135205</v>
      </c>
      <c r="I1803" s="52">
        <f t="shared" si="92"/>
        <v>7700150799</v>
      </c>
      <c r="J1803" s="51">
        <v>0</v>
      </c>
      <c r="K1803" s="53">
        <f t="shared" si="93"/>
        <v>7700150799</v>
      </c>
      <c r="L1803" s="34">
        <v>62422429</v>
      </c>
      <c r="M1803" s="61" t="s">
        <v>129</v>
      </c>
      <c r="N1803" t="s">
        <v>101</v>
      </c>
      <c r="O1803" s="35" t="str">
        <f>IF([1]totrevprm!O1804="","",[1]totrevprm!O1804)</f>
        <v/>
      </c>
      <c r="T1803" s="62"/>
      <c r="V1803" s="35"/>
      <c r="W1803" s="55"/>
      <c r="X1803" s="55"/>
      <c r="Y1803" s="55"/>
      <c r="Z1803" s="55"/>
    </row>
    <row r="1804" spans="1:26">
      <c r="A1804" s="47" t="s">
        <v>70</v>
      </c>
      <c r="B1804" s="48" t="s">
        <v>248</v>
      </c>
      <c r="C1804" s="49"/>
      <c r="D1804" s="50">
        <v>2010</v>
      </c>
      <c r="E1804" s="34">
        <v>1954403996</v>
      </c>
      <c r="F1804" s="34">
        <v>2823129275</v>
      </c>
      <c r="G1804" s="34">
        <v>2902109855</v>
      </c>
      <c r="H1804" s="34">
        <v>59491573</v>
      </c>
      <c r="I1804" s="52">
        <f t="shared" si="92"/>
        <v>7739134699</v>
      </c>
      <c r="J1804" s="51">
        <v>0</v>
      </c>
      <c r="K1804" s="53">
        <f t="shared" si="93"/>
        <v>7739134699</v>
      </c>
      <c r="L1804" s="34">
        <v>64086928</v>
      </c>
      <c r="M1804" s="61" t="s">
        <v>129</v>
      </c>
      <c r="N1804" t="s">
        <v>101</v>
      </c>
      <c r="O1804" s="35" t="str">
        <f>IF([1]totrevprm!O1805="","",[1]totrevprm!O1805)</f>
        <v/>
      </c>
      <c r="T1804" s="62"/>
      <c r="V1804" s="35"/>
      <c r="W1804" s="55"/>
      <c r="X1804" s="55"/>
      <c r="Y1804" s="55"/>
      <c r="Z1804" s="55"/>
    </row>
    <row r="1805" spans="1:26">
      <c r="A1805" s="47" t="s">
        <v>70</v>
      </c>
      <c r="B1805" s="48" t="s">
        <v>248</v>
      </c>
      <c r="C1805" s="49"/>
      <c r="D1805" s="50">
        <v>2011</v>
      </c>
      <c r="E1805" s="34">
        <v>2019440686</v>
      </c>
      <c r="F1805" s="34">
        <v>2628272514</v>
      </c>
      <c r="G1805" s="34">
        <v>3747407935</v>
      </c>
      <c r="H1805" s="34">
        <v>135034467</v>
      </c>
      <c r="I1805" s="52">
        <f t="shared" si="92"/>
        <v>8530155602</v>
      </c>
      <c r="J1805" s="51">
        <v>0</v>
      </c>
      <c r="K1805" s="53">
        <f t="shared" si="93"/>
        <v>8530155602</v>
      </c>
      <c r="L1805" s="34">
        <v>43211320</v>
      </c>
      <c r="M1805" s="61" t="s">
        <v>129</v>
      </c>
      <c r="N1805" t="s">
        <v>101</v>
      </c>
      <c r="O1805" s="35" t="str">
        <f>IF([1]totrevprm!O1806="","",[1]totrevprm!O1806)</f>
        <v/>
      </c>
      <c r="T1805" s="62"/>
      <c r="V1805" s="35"/>
      <c r="W1805" s="55"/>
      <c r="X1805" s="55"/>
      <c r="Y1805" s="55"/>
      <c r="Z1805" s="55"/>
    </row>
    <row r="1806" spans="1:26">
      <c r="A1806" s="47" t="s">
        <v>70</v>
      </c>
      <c r="B1806" s="48" t="s">
        <v>248</v>
      </c>
      <c r="C1806" s="49"/>
      <c r="D1806" s="50">
        <v>2012</v>
      </c>
      <c r="E1806" s="34">
        <v>2220767201</v>
      </c>
      <c r="F1806" s="34">
        <v>2613119780</v>
      </c>
      <c r="G1806" s="34">
        <v>2688872525</v>
      </c>
      <c r="H1806" s="34">
        <v>68544498</v>
      </c>
      <c r="I1806" s="52">
        <f t="shared" si="92"/>
        <v>7591304004</v>
      </c>
      <c r="J1806" s="51">
        <v>0</v>
      </c>
      <c r="K1806" s="53">
        <f t="shared" si="93"/>
        <v>7591304004</v>
      </c>
      <c r="L1806" s="34">
        <v>60246443</v>
      </c>
      <c r="M1806" s="61" t="s">
        <v>129</v>
      </c>
      <c r="N1806" t="s">
        <v>101</v>
      </c>
      <c r="O1806" s="35" t="str">
        <f>IF([1]totrevprm!O1807="","",[1]totrevprm!O1807)</f>
        <v/>
      </c>
      <c r="T1806" s="62"/>
      <c r="V1806" s="35"/>
      <c r="W1806" s="55"/>
      <c r="X1806" s="55"/>
      <c r="Y1806" s="55"/>
      <c r="Z1806" s="55"/>
    </row>
    <row r="1807" spans="1:26">
      <c r="A1807" s="47" t="s">
        <v>70</v>
      </c>
      <c r="B1807" s="48" t="s">
        <v>248</v>
      </c>
      <c r="C1807" s="49"/>
      <c r="D1807" s="50">
        <v>2013</v>
      </c>
      <c r="E1807" s="34">
        <v>2266307486</v>
      </c>
      <c r="F1807" s="34">
        <v>2646323064</v>
      </c>
      <c r="G1807" s="34">
        <v>2922487381</v>
      </c>
      <c r="H1807" s="34">
        <v>108203293</v>
      </c>
      <c r="I1807" s="52">
        <f t="shared" si="92"/>
        <v>7943321224</v>
      </c>
      <c r="J1807" s="51">
        <v>0</v>
      </c>
      <c r="K1807" s="53">
        <f t="shared" si="93"/>
        <v>7943321224</v>
      </c>
      <c r="L1807" s="34">
        <v>57026441</v>
      </c>
      <c r="M1807" s="61" t="s">
        <v>129</v>
      </c>
      <c r="N1807" t="s">
        <v>101</v>
      </c>
      <c r="O1807" s="35" t="str">
        <f>IF([1]totrevprm!O1808="","",[1]totrevprm!O1808)</f>
        <v/>
      </c>
      <c r="T1807" s="62"/>
      <c r="V1807" s="35"/>
      <c r="W1807" s="55"/>
      <c r="X1807" s="55"/>
      <c r="Y1807" s="55"/>
      <c r="Z1807" s="55"/>
    </row>
    <row r="1808" spans="1:26">
      <c r="A1808" s="47" t="s">
        <v>70</v>
      </c>
      <c r="B1808" s="48" t="s">
        <v>248</v>
      </c>
      <c r="C1808" s="49"/>
      <c r="D1808" s="50">
        <v>2014</v>
      </c>
      <c r="E1808" s="34">
        <v>2280689379</v>
      </c>
      <c r="F1808" s="34">
        <v>3012984185</v>
      </c>
      <c r="G1808" s="34">
        <v>3067648111</v>
      </c>
      <c r="H1808" s="34">
        <v>97981020</v>
      </c>
      <c r="I1808" s="52">
        <f t="shared" si="92"/>
        <v>8459302695</v>
      </c>
      <c r="J1808" s="51">
        <v>0</v>
      </c>
      <c r="K1808" s="53">
        <f t="shared" si="93"/>
        <v>8459302695</v>
      </c>
      <c r="L1808" s="34">
        <v>181265388</v>
      </c>
      <c r="M1808" s="61" t="s">
        <v>129</v>
      </c>
      <c r="N1808" t="s">
        <v>101</v>
      </c>
      <c r="O1808" s="35" t="str">
        <f>IF([1]totrevprm!O1809="","",[1]totrevprm!O1809)</f>
        <v/>
      </c>
      <c r="T1808" s="62"/>
      <c r="V1808" s="35"/>
      <c r="W1808" s="55"/>
      <c r="X1808" s="55"/>
      <c r="Y1808" s="55"/>
      <c r="Z1808" s="55"/>
    </row>
    <row r="1809" spans="1:26">
      <c r="A1809" s="47" t="s">
        <v>70</v>
      </c>
      <c r="B1809" s="48" t="s">
        <v>248</v>
      </c>
      <c r="C1809" s="49"/>
      <c r="D1809" s="50">
        <v>2015</v>
      </c>
      <c r="E1809" s="34">
        <v>2363664860</v>
      </c>
      <c r="F1809" s="34">
        <v>3304830007</v>
      </c>
      <c r="G1809" s="34">
        <v>3534528722</v>
      </c>
      <c r="H1809" s="34">
        <v>156309311</v>
      </c>
      <c r="I1809" s="52">
        <f t="shared" si="92"/>
        <v>9359332900</v>
      </c>
      <c r="J1809" s="51">
        <v>0</v>
      </c>
      <c r="K1809" s="53">
        <f t="shared" si="93"/>
        <v>9359332900</v>
      </c>
      <c r="L1809" s="34">
        <v>156891266</v>
      </c>
      <c r="M1809" s="61" t="s">
        <v>129</v>
      </c>
      <c r="N1809" t="s">
        <v>101</v>
      </c>
      <c r="O1809" s="35" t="str">
        <f>IF([1]totrevprm!O1810="","",[1]totrevprm!O1810)</f>
        <v/>
      </c>
      <c r="P1809" s="32">
        <v>504610191.88878012</v>
      </c>
      <c r="Q1809" s="32">
        <v>283963075.50940299</v>
      </c>
      <c r="T1809" s="62"/>
      <c r="V1809" s="35"/>
      <c r="W1809" s="55"/>
      <c r="X1809" s="55"/>
      <c r="Y1809" s="55"/>
      <c r="Z1809" s="55"/>
    </row>
    <row r="1810" spans="1:26">
      <c r="A1810" s="47" t="s">
        <v>70</v>
      </c>
      <c r="B1810" s="48" t="s">
        <v>248</v>
      </c>
      <c r="C1810" s="49"/>
      <c r="D1810" s="50">
        <v>2016</v>
      </c>
      <c r="E1810" s="34">
        <v>2521207207</v>
      </c>
      <c r="F1810" s="34">
        <v>3574971552</v>
      </c>
      <c r="G1810" s="34">
        <v>3109214306</v>
      </c>
      <c r="H1810" s="34">
        <v>157124370</v>
      </c>
      <c r="I1810" s="52">
        <f t="shared" si="92"/>
        <v>9362517435</v>
      </c>
      <c r="J1810" s="51">
        <v>0</v>
      </c>
      <c r="K1810" s="53">
        <f t="shared" si="93"/>
        <v>9362517435</v>
      </c>
      <c r="L1810" s="34">
        <v>266478545</v>
      </c>
      <c r="M1810" s="61" t="s">
        <v>129</v>
      </c>
      <c r="N1810" t="s">
        <v>101</v>
      </c>
      <c r="O1810" s="35" t="str">
        <f>IF([1]totrevprm!O1811="","",[1]totrevprm!O1811)</f>
        <v/>
      </c>
      <c r="P1810" s="32">
        <v>549308668.61050797</v>
      </c>
      <c r="Q1810" s="32">
        <v>285049847.03977442</v>
      </c>
      <c r="T1810" s="62"/>
      <c r="V1810" s="35"/>
      <c r="W1810" s="55"/>
      <c r="X1810" s="55"/>
      <c r="Y1810" s="55"/>
      <c r="Z1810" s="55"/>
    </row>
    <row r="1811" spans="1:26">
      <c r="A1811" s="47" t="s">
        <v>70</v>
      </c>
      <c r="B1811" s="48" t="s">
        <v>248</v>
      </c>
      <c r="C1811" s="49"/>
      <c r="D1811" s="50">
        <v>2017</v>
      </c>
      <c r="E1811" s="34">
        <v>2560571203</v>
      </c>
      <c r="F1811" s="34">
        <v>3696175706</v>
      </c>
      <c r="G1811" s="34">
        <v>2574635733</v>
      </c>
      <c r="H1811" s="34">
        <v>191655840</v>
      </c>
      <c r="I1811" s="52">
        <f t="shared" si="92"/>
        <v>9023038482</v>
      </c>
      <c r="J1811" s="51">
        <v>0</v>
      </c>
      <c r="K1811" s="53">
        <f t="shared" si="93"/>
        <v>9023038482</v>
      </c>
      <c r="L1811" s="57">
        <v>205307690</v>
      </c>
      <c r="M1811" s="61" t="s">
        <v>129</v>
      </c>
      <c r="N1811" t="s">
        <v>101</v>
      </c>
      <c r="O1811" s="35" t="str">
        <f>IF([1]totrevprm!O1812="","",[1]totrevprm!O1812)</f>
        <v/>
      </c>
      <c r="P1811" s="32">
        <v>584417046.46457076</v>
      </c>
      <c r="Q1811" s="32">
        <v>279412275.01692915</v>
      </c>
      <c r="T1811" s="62"/>
      <c r="V1811" s="35"/>
      <c r="W1811" s="55"/>
      <c r="X1811" s="55"/>
      <c r="Y1811" s="55"/>
      <c r="Z1811" s="55"/>
    </row>
    <row r="1812" spans="1:26">
      <c r="A1812" s="47" t="s">
        <v>70</v>
      </c>
      <c r="B1812" s="48" t="s">
        <v>248</v>
      </c>
      <c r="C1812" s="49"/>
      <c r="D1812" s="50">
        <v>2018</v>
      </c>
      <c r="E1812" s="34">
        <v>2646136359</v>
      </c>
      <c r="F1812" s="34">
        <v>4163485045</v>
      </c>
      <c r="G1812" s="34">
        <v>2820521067.29</v>
      </c>
      <c r="H1812" s="34">
        <v>144011203</v>
      </c>
      <c r="I1812" s="52">
        <f t="shared" si="92"/>
        <v>9774153674.2900009</v>
      </c>
      <c r="J1812" s="51">
        <v>0</v>
      </c>
      <c r="K1812" s="53">
        <f t="shared" si="93"/>
        <v>9774153674.2900009</v>
      </c>
      <c r="L1812" s="57">
        <v>111461799</v>
      </c>
      <c r="M1812" s="61" t="s">
        <v>129</v>
      </c>
      <c r="N1812" t="s">
        <v>101</v>
      </c>
      <c r="O1812" s="35" t="str">
        <f>IF([1]totrevprm!O1813="","",[1]totrevprm!O1813)</f>
        <v/>
      </c>
      <c r="P1812" s="32">
        <v>612636233.8142662</v>
      </c>
      <c r="Q1812" s="32">
        <v>263367086</v>
      </c>
      <c r="T1812" s="62"/>
      <c r="V1812" s="35"/>
      <c r="W1812" s="55"/>
      <c r="X1812" s="55"/>
      <c r="Y1812" s="55"/>
      <c r="Z1812" s="55"/>
    </row>
    <row r="1813" spans="1:26">
      <c r="A1813" s="47" t="s">
        <v>70</v>
      </c>
      <c r="B1813" s="48" t="s">
        <v>248</v>
      </c>
      <c r="C1813" s="49"/>
      <c r="D1813" s="50">
        <v>2019</v>
      </c>
      <c r="E1813" s="34">
        <v>2760717548</v>
      </c>
      <c r="F1813" s="34">
        <v>4681629869</v>
      </c>
      <c r="G1813" s="34">
        <v>2925472238.5100002</v>
      </c>
      <c r="H1813" s="34">
        <v>142414388</v>
      </c>
      <c r="I1813" s="52">
        <f t="shared" si="92"/>
        <v>10510234043.51</v>
      </c>
      <c r="J1813" s="51">
        <v>0</v>
      </c>
      <c r="K1813" s="53">
        <f t="shared" si="93"/>
        <v>10510234043.51</v>
      </c>
      <c r="L1813" s="57">
        <v>113437641</v>
      </c>
      <c r="M1813" s="61" t="s">
        <v>129</v>
      </c>
      <c r="N1813" t="s">
        <v>101</v>
      </c>
      <c r="O1813" s="35" t="str">
        <f>IF([1]totrevprm!O1814="","",[1]totrevprm!O1814)</f>
        <v/>
      </c>
      <c r="P1813" s="32">
        <v>640244487.8362968</v>
      </c>
      <c r="Q1813" s="32">
        <v>272816868.79989111</v>
      </c>
      <c r="T1813" s="62"/>
      <c r="V1813" s="35"/>
      <c r="W1813" s="55"/>
      <c r="X1813" s="55"/>
      <c r="Y1813" s="55"/>
      <c r="Z1813" s="55"/>
    </row>
    <row r="1814" spans="1:26">
      <c r="A1814" s="47" t="s">
        <v>70</v>
      </c>
      <c r="B1814" s="48" t="s">
        <v>248</v>
      </c>
      <c r="C1814" s="49"/>
      <c r="D1814" s="50">
        <v>2020</v>
      </c>
      <c r="E1814" s="34">
        <v>2828570311</v>
      </c>
      <c r="F1814" s="34">
        <v>4551921834</v>
      </c>
      <c r="G1814" s="34">
        <v>2610716661</v>
      </c>
      <c r="H1814" s="34">
        <v>191024688</v>
      </c>
      <c r="I1814" s="52">
        <f t="shared" si="92"/>
        <v>10182233494</v>
      </c>
      <c r="J1814" s="51">
        <v>0</v>
      </c>
      <c r="K1814" s="53">
        <f t="shared" si="93"/>
        <v>10182233494</v>
      </c>
      <c r="L1814" s="57">
        <v>166310230</v>
      </c>
      <c r="M1814" s="61" t="s">
        <v>129</v>
      </c>
      <c r="N1814" t="s">
        <v>101</v>
      </c>
      <c r="O1814" s="35" t="str">
        <f>IF([1]totrevprm!O1815="","",[1]totrevprm!O1815)</f>
        <v/>
      </c>
      <c r="P1814" s="32">
        <v>646878150</v>
      </c>
      <c r="Q1814" s="32">
        <v>266586149</v>
      </c>
      <c r="T1814" s="62"/>
      <c r="V1814" s="35"/>
      <c r="W1814" s="55"/>
      <c r="X1814" s="55"/>
      <c r="Y1814" s="55"/>
      <c r="Z1814" s="55"/>
    </row>
    <row r="1815" spans="1:26">
      <c r="A1815" s="47" t="s">
        <v>70</v>
      </c>
      <c r="B1815" s="48" t="s">
        <v>248</v>
      </c>
      <c r="C1815" s="49"/>
      <c r="D1815" s="50">
        <v>2021</v>
      </c>
      <c r="E1815" s="34">
        <v>3228981610</v>
      </c>
      <c r="F1815" s="34">
        <v>5047390874</v>
      </c>
      <c r="G1815" s="34">
        <v>2703622188</v>
      </c>
      <c r="H1815" s="34">
        <v>95140771</v>
      </c>
      <c r="I1815" s="52">
        <f t="shared" si="92"/>
        <v>11075135443</v>
      </c>
      <c r="J1815" s="51">
        <v>0</v>
      </c>
      <c r="K1815" s="53">
        <f t="shared" si="93"/>
        <v>11075135443</v>
      </c>
      <c r="L1815" s="51">
        <v>0</v>
      </c>
      <c r="M1815" s="61"/>
      <c r="N1815" t="s">
        <v>101</v>
      </c>
      <c r="O1815" s="35"/>
      <c r="P1815" s="32">
        <v>677524573.15999997</v>
      </c>
      <c r="Q1815" s="32">
        <v>313424950</v>
      </c>
      <c r="T1815" s="62"/>
      <c r="V1815" s="35"/>
      <c r="W1815" s="55"/>
      <c r="X1815" s="55"/>
      <c r="Y1815" s="55"/>
      <c r="Z1815" s="55"/>
    </row>
    <row r="1816" spans="1:26">
      <c r="A1816" s="47" t="s">
        <v>70</v>
      </c>
      <c r="B1816" s="48" t="s">
        <v>248</v>
      </c>
      <c r="C1816" s="49"/>
      <c r="D1816" s="50">
        <v>2022</v>
      </c>
      <c r="E1816" s="34">
        <v>3373833334</v>
      </c>
      <c r="F1816" s="34">
        <v>5367284999</v>
      </c>
      <c r="G1816" s="34">
        <v>8714152236</v>
      </c>
      <c r="H1816" s="34">
        <v>123495626</v>
      </c>
      <c r="I1816" s="52">
        <f t="shared" si="92"/>
        <v>17578766195</v>
      </c>
      <c r="J1816" s="51">
        <v>0</v>
      </c>
      <c r="K1816" s="53">
        <f t="shared" si="93"/>
        <v>17578766195</v>
      </c>
      <c r="L1816" s="51">
        <v>0</v>
      </c>
      <c r="M1816" s="61" t="s">
        <v>132</v>
      </c>
      <c r="O1816" s="35" t="str">
        <f>IF([1]totrevprm!O1819="","",[1]totrevprm!O1819)</f>
        <v/>
      </c>
      <c r="P1816" s="57">
        <v>776813661</v>
      </c>
      <c r="Q1816" s="57">
        <v>346672613</v>
      </c>
    </row>
    <row r="1817" spans="1:26">
      <c r="A1817" s="47" t="s">
        <v>70</v>
      </c>
      <c r="B1817" s="48" t="s">
        <v>248</v>
      </c>
      <c r="C1817" s="49"/>
      <c r="D1817" s="50">
        <v>2023</v>
      </c>
      <c r="E1817" s="34">
        <v>3426624568</v>
      </c>
      <c r="F1817" s="34">
        <v>6727200846.309</v>
      </c>
      <c r="G1817" s="34">
        <v>11650004898.58</v>
      </c>
      <c r="H1817" s="34">
        <v>174112398</v>
      </c>
      <c r="I1817" s="52">
        <f t="shared" si="92"/>
        <v>21977942710.889</v>
      </c>
      <c r="J1817" s="51">
        <v>0</v>
      </c>
      <c r="K1817" s="53">
        <f t="shared" si="93"/>
        <v>21977942710.889</v>
      </c>
      <c r="L1817" s="34">
        <v>0</v>
      </c>
      <c r="M1817" s="61" t="s">
        <v>132</v>
      </c>
      <c r="O1817" s="35"/>
      <c r="P1817" s="57">
        <v>799679722.91999996</v>
      </c>
      <c r="Q1817" s="57">
        <v>344295121</v>
      </c>
    </row>
    <row r="1818" spans="1:26">
      <c r="A1818" s="47"/>
      <c r="B1818" s="49"/>
      <c r="C1818" s="49"/>
      <c r="E1818" s="51"/>
      <c r="F1818" s="51"/>
      <c r="G1818" s="51"/>
      <c r="H1818" s="51"/>
      <c r="I1818" s="52"/>
      <c r="K1818" s="59"/>
      <c r="L1818" s="34"/>
      <c r="O1818" s="35"/>
    </row>
    <row r="1819" spans="1:26">
      <c r="A1819" s="47" t="s">
        <v>71</v>
      </c>
      <c r="B1819" s="48" t="s">
        <v>249</v>
      </c>
      <c r="C1819" s="49" t="s">
        <v>124</v>
      </c>
      <c r="D1819" s="50">
        <v>1988</v>
      </c>
      <c r="E1819" s="51">
        <v>319827097</v>
      </c>
      <c r="F1819" s="51">
        <v>211836963</v>
      </c>
      <c r="G1819" s="51">
        <v>350969222</v>
      </c>
      <c r="H1819" s="51">
        <v>0</v>
      </c>
      <c r="I1819" s="52">
        <f t="shared" si="92"/>
        <v>882633282</v>
      </c>
      <c r="J1819" s="51">
        <v>-1921864</v>
      </c>
      <c r="K1819" s="53">
        <f>SUM(I1819:J1819)</f>
        <v>880711418</v>
      </c>
      <c r="L1819" s="34">
        <v>0</v>
      </c>
      <c r="O1819" s="35" t="str">
        <f>IF([1]totrevprm!O1820="","",[1]totrevprm!O1820)</f>
        <v/>
      </c>
    </row>
    <row r="1820" spans="1:26">
      <c r="A1820" s="47" t="s">
        <v>71</v>
      </c>
      <c r="B1820" s="48" t="s">
        <v>249</v>
      </c>
      <c r="C1820" s="49" t="s">
        <v>125</v>
      </c>
      <c r="D1820" s="50">
        <v>1989</v>
      </c>
      <c r="E1820" s="51">
        <v>321654307</v>
      </c>
      <c r="F1820" s="51">
        <v>219131663</v>
      </c>
      <c r="G1820" s="51">
        <v>371883149</v>
      </c>
      <c r="H1820" s="51">
        <v>0</v>
      </c>
      <c r="I1820" s="52">
        <f t="shared" si="92"/>
        <v>912669119</v>
      </c>
      <c r="J1820" s="51">
        <v>-7088402</v>
      </c>
      <c r="K1820" s="53">
        <f t="shared" ref="K1820:K1854" si="94">SUM(I1820:J1820)</f>
        <v>905580717</v>
      </c>
      <c r="L1820" s="34">
        <v>0</v>
      </c>
      <c r="O1820" s="35" t="str">
        <f>IF([1]totrevprm!O1821="","",[1]totrevprm!O1821)</f>
        <v/>
      </c>
    </row>
    <row r="1821" spans="1:26">
      <c r="A1821" s="47" t="s">
        <v>71</v>
      </c>
      <c r="B1821" s="48" t="s">
        <v>249</v>
      </c>
      <c r="C1821" s="49" t="s">
        <v>125</v>
      </c>
      <c r="D1821" s="50">
        <v>1990</v>
      </c>
      <c r="E1821" s="51">
        <v>325388423</v>
      </c>
      <c r="F1821" s="51">
        <v>219521543.72</v>
      </c>
      <c r="G1821" s="51">
        <v>456136849</v>
      </c>
      <c r="H1821" s="51">
        <v>0</v>
      </c>
      <c r="I1821" s="52">
        <f t="shared" si="92"/>
        <v>1001046815.72</v>
      </c>
      <c r="J1821" s="51">
        <v>-1673081</v>
      </c>
      <c r="K1821" s="53">
        <f t="shared" si="94"/>
        <v>999373734.72000003</v>
      </c>
      <c r="L1821" s="34">
        <v>0</v>
      </c>
      <c r="O1821" s="35" t="str">
        <f>IF([1]totrevprm!O1822="","",[1]totrevprm!O1822)</f>
        <v/>
      </c>
    </row>
    <row r="1822" spans="1:26">
      <c r="A1822" s="47" t="s">
        <v>71</v>
      </c>
      <c r="B1822" s="48" t="s">
        <v>249</v>
      </c>
      <c r="C1822" s="49" t="s">
        <v>125</v>
      </c>
      <c r="D1822" s="50">
        <v>1991</v>
      </c>
      <c r="E1822" s="51">
        <v>368245037</v>
      </c>
      <c r="F1822" s="51">
        <v>210735750</v>
      </c>
      <c r="G1822" s="51">
        <v>502025018</v>
      </c>
      <c r="H1822" s="51">
        <v>0</v>
      </c>
      <c r="I1822" s="52">
        <f t="shared" si="92"/>
        <v>1081005805</v>
      </c>
      <c r="J1822" s="51">
        <v>-101727</v>
      </c>
      <c r="K1822" s="53">
        <f t="shared" si="94"/>
        <v>1080904078</v>
      </c>
      <c r="L1822" s="34">
        <v>0</v>
      </c>
      <c r="O1822" s="35" t="str">
        <f>IF([1]totrevprm!O1823="","",[1]totrevprm!O1823)</f>
        <v/>
      </c>
    </row>
    <row r="1823" spans="1:26">
      <c r="A1823" s="47" t="s">
        <v>71</v>
      </c>
      <c r="B1823" s="48" t="s">
        <v>249</v>
      </c>
      <c r="C1823" s="49" t="s">
        <v>125</v>
      </c>
      <c r="D1823" s="50">
        <v>1992</v>
      </c>
      <c r="E1823" s="51">
        <v>376679927</v>
      </c>
      <c r="F1823" s="51">
        <v>242273021.44</v>
      </c>
      <c r="G1823" s="51">
        <v>512768938</v>
      </c>
      <c r="H1823" s="51">
        <v>0</v>
      </c>
      <c r="I1823" s="52">
        <f t="shared" ref="I1823:I1886" si="95">SUM(E1823:H1823)</f>
        <v>1131721886.4400001</v>
      </c>
      <c r="J1823" s="51">
        <v>-303989</v>
      </c>
      <c r="K1823" s="53">
        <f t="shared" si="94"/>
        <v>1131417897.4400001</v>
      </c>
      <c r="L1823" s="34">
        <v>0</v>
      </c>
      <c r="O1823" s="35" t="str">
        <f>IF([1]totrevprm!O1824="","",[1]totrevprm!O1824)</f>
        <v/>
      </c>
    </row>
    <row r="1824" spans="1:26">
      <c r="A1824" s="47" t="s">
        <v>71</v>
      </c>
      <c r="B1824" s="48" t="s">
        <v>249</v>
      </c>
      <c r="C1824" s="49" t="s">
        <v>153</v>
      </c>
      <c r="D1824" s="50">
        <v>1993</v>
      </c>
      <c r="E1824" s="51">
        <v>385572008</v>
      </c>
      <c r="F1824" s="51">
        <v>213513375</v>
      </c>
      <c r="G1824" s="51">
        <v>532791316</v>
      </c>
      <c r="H1824" s="51">
        <v>37437552</v>
      </c>
      <c r="I1824" s="52">
        <f t="shared" si="95"/>
        <v>1169314251</v>
      </c>
      <c r="J1824" s="51">
        <v>0</v>
      </c>
      <c r="K1824" s="53">
        <f t="shared" si="94"/>
        <v>1169314251</v>
      </c>
      <c r="L1824" s="34">
        <v>0</v>
      </c>
      <c r="O1824" s="35" t="str">
        <f>IF([1]totrevprm!O1825="","",[1]totrevprm!O1825)</f>
        <v/>
      </c>
    </row>
    <row r="1825" spans="1:26">
      <c r="A1825" s="47" t="s">
        <v>71</v>
      </c>
      <c r="B1825" s="48" t="s">
        <v>249</v>
      </c>
      <c r="C1825" s="49" t="s">
        <v>154</v>
      </c>
      <c r="D1825" s="50">
        <v>1994</v>
      </c>
      <c r="E1825" s="51">
        <v>401468979</v>
      </c>
      <c r="F1825" s="51">
        <v>296839571</v>
      </c>
      <c r="G1825" s="51">
        <v>536393798</v>
      </c>
      <c r="H1825" s="51">
        <v>7407963</v>
      </c>
      <c r="I1825" s="52">
        <f t="shared" si="95"/>
        <v>1242110311</v>
      </c>
      <c r="J1825" s="51">
        <v>0</v>
      </c>
      <c r="K1825" s="53">
        <f t="shared" si="94"/>
        <v>1242110311</v>
      </c>
      <c r="L1825" s="34">
        <v>0</v>
      </c>
      <c r="O1825" s="35" t="str">
        <f>IF([1]totrevprm!O1826="","",[1]totrevprm!O1826)</f>
        <v/>
      </c>
    </row>
    <row r="1826" spans="1:26">
      <c r="A1826" s="47" t="s">
        <v>71</v>
      </c>
      <c r="B1826" s="48" t="s">
        <v>249</v>
      </c>
      <c r="C1826" s="49" t="s">
        <v>125</v>
      </c>
      <c r="D1826" s="50">
        <v>1995</v>
      </c>
      <c r="E1826" s="51">
        <v>432912350</v>
      </c>
      <c r="F1826" s="51">
        <v>336766379</v>
      </c>
      <c r="G1826" s="51">
        <v>534013201</v>
      </c>
      <c r="H1826" s="51">
        <v>47207038</v>
      </c>
      <c r="I1826" s="52">
        <f t="shared" si="95"/>
        <v>1350898968</v>
      </c>
      <c r="J1826" s="51">
        <v>0</v>
      </c>
      <c r="K1826" s="53">
        <f t="shared" si="94"/>
        <v>1350898968</v>
      </c>
      <c r="L1826" s="34">
        <v>0</v>
      </c>
      <c r="O1826" s="35" t="str">
        <f>IF([1]totrevprm!O1827="","",[1]totrevprm!O1827)</f>
        <v/>
      </c>
    </row>
    <row r="1827" spans="1:26">
      <c r="A1827" s="47" t="s">
        <v>71</v>
      </c>
      <c r="B1827" s="48" t="s">
        <v>249</v>
      </c>
      <c r="C1827" s="49" t="s">
        <v>125</v>
      </c>
      <c r="D1827" s="50">
        <v>1996</v>
      </c>
      <c r="E1827" s="51">
        <v>406121463</v>
      </c>
      <c r="F1827" s="51">
        <v>268629892</v>
      </c>
      <c r="G1827" s="51">
        <v>565547539</v>
      </c>
      <c r="H1827" s="51">
        <v>24256408</v>
      </c>
      <c r="I1827" s="52">
        <f t="shared" si="95"/>
        <v>1264555302</v>
      </c>
      <c r="J1827" s="51">
        <v>0</v>
      </c>
      <c r="K1827" s="53">
        <f t="shared" si="94"/>
        <v>1264555302</v>
      </c>
      <c r="L1827" s="34">
        <v>0</v>
      </c>
      <c r="O1827" s="35" t="str">
        <f>IF([1]totrevprm!O1828="","",[1]totrevprm!O1828)</f>
        <v/>
      </c>
    </row>
    <row r="1828" spans="1:26">
      <c r="A1828" s="47" t="s">
        <v>71</v>
      </c>
      <c r="B1828" s="48" t="s">
        <v>249</v>
      </c>
      <c r="C1828" s="49" t="s">
        <v>125</v>
      </c>
      <c r="D1828" s="50">
        <v>1997</v>
      </c>
      <c r="E1828" s="51">
        <v>450394807</v>
      </c>
      <c r="F1828" s="51">
        <v>247316630</v>
      </c>
      <c r="G1828" s="51">
        <v>574590966</v>
      </c>
      <c r="H1828" s="51">
        <v>24959051</v>
      </c>
      <c r="I1828" s="52">
        <f t="shared" si="95"/>
        <v>1297261454</v>
      </c>
      <c r="J1828" s="51">
        <v>0</v>
      </c>
      <c r="K1828" s="53">
        <f t="shared" si="94"/>
        <v>1297261454</v>
      </c>
      <c r="L1828" s="34">
        <v>0</v>
      </c>
      <c r="O1828" s="35" t="str">
        <f>IF([1]totrevprm!O1829="","",[1]totrevprm!O1829)</f>
        <v/>
      </c>
    </row>
    <row r="1829" spans="1:26">
      <c r="A1829" s="47" t="s">
        <v>71</v>
      </c>
      <c r="B1829" s="48" t="s">
        <v>249</v>
      </c>
      <c r="C1829" s="49" t="s">
        <v>125</v>
      </c>
      <c r="D1829" s="50">
        <v>1998</v>
      </c>
      <c r="E1829" s="51">
        <v>425880377</v>
      </c>
      <c r="F1829" s="51">
        <v>234904435</v>
      </c>
      <c r="G1829" s="51">
        <v>598353464</v>
      </c>
      <c r="H1829" s="51">
        <v>39620560</v>
      </c>
      <c r="I1829" s="52">
        <f t="shared" si="95"/>
        <v>1298758836</v>
      </c>
      <c r="J1829" s="51">
        <v>0</v>
      </c>
      <c r="K1829" s="53">
        <f t="shared" si="94"/>
        <v>1298758836</v>
      </c>
      <c r="L1829" s="34">
        <v>0</v>
      </c>
      <c r="O1829" s="35" t="str">
        <f>IF([1]totrevprm!O1830="","",[1]totrevprm!O1830)</f>
        <v/>
      </c>
    </row>
    <row r="1830" spans="1:26">
      <c r="A1830" s="47" t="s">
        <v>71</v>
      </c>
      <c r="B1830" s="48" t="s">
        <v>249</v>
      </c>
      <c r="C1830" s="49" t="s">
        <v>125</v>
      </c>
      <c r="D1830" s="50">
        <v>1999</v>
      </c>
      <c r="E1830" s="51">
        <v>439607030</v>
      </c>
      <c r="F1830" s="51">
        <v>358157424</v>
      </c>
      <c r="G1830" s="51">
        <v>632570244</v>
      </c>
      <c r="H1830" s="51">
        <v>24780900</v>
      </c>
      <c r="I1830" s="52">
        <f t="shared" si="95"/>
        <v>1455115598</v>
      </c>
      <c r="J1830" s="51">
        <v>0</v>
      </c>
      <c r="K1830" s="53">
        <f t="shared" si="94"/>
        <v>1455115598</v>
      </c>
      <c r="L1830" s="34">
        <v>0</v>
      </c>
      <c r="O1830" s="35" t="str">
        <f>IF([1]totrevprm!O1831="","",[1]totrevprm!O1831)</f>
        <v/>
      </c>
    </row>
    <row r="1831" spans="1:26">
      <c r="A1831" s="47" t="s">
        <v>71</v>
      </c>
      <c r="B1831" s="48" t="s">
        <v>249</v>
      </c>
      <c r="C1831" s="49" t="s">
        <v>125</v>
      </c>
      <c r="D1831" s="50">
        <v>2000</v>
      </c>
      <c r="E1831" s="51">
        <v>421738324</v>
      </c>
      <c r="F1831" s="51">
        <v>465418152</v>
      </c>
      <c r="G1831" s="51">
        <v>769156991</v>
      </c>
      <c r="H1831" s="51">
        <v>48703323</v>
      </c>
      <c r="I1831" s="52">
        <f t="shared" si="95"/>
        <v>1705016790</v>
      </c>
      <c r="J1831" s="51">
        <v>0</v>
      </c>
      <c r="K1831" s="53">
        <f t="shared" si="94"/>
        <v>1705016790</v>
      </c>
      <c r="L1831" s="34">
        <v>0</v>
      </c>
      <c r="O1831" s="35" t="str">
        <f>IF([1]totrevprm!O1832="","",[1]totrevprm!O1832)</f>
        <v/>
      </c>
      <c r="V1831" s="35" t="s">
        <v>249</v>
      </c>
      <c r="W1831" s="55">
        <v>99317</v>
      </c>
      <c r="X1831" s="55">
        <v>1214020</v>
      </c>
      <c r="Y1831" s="55">
        <v>4738838</v>
      </c>
      <c r="Z1831" s="55">
        <v>0</v>
      </c>
    </row>
    <row r="1832" spans="1:26">
      <c r="A1832" s="47" t="s">
        <v>71</v>
      </c>
      <c r="B1832" s="48" t="s">
        <v>249</v>
      </c>
      <c r="C1832" s="49" t="s">
        <v>125</v>
      </c>
      <c r="D1832" s="50">
        <v>2001</v>
      </c>
      <c r="E1832" s="51">
        <v>443160277</v>
      </c>
      <c r="F1832" s="51">
        <v>551473481</v>
      </c>
      <c r="G1832" s="51">
        <v>715831125</v>
      </c>
      <c r="H1832" s="51">
        <v>37221022</v>
      </c>
      <c r="I1832" s="52">
        <f t="shared" si="95"/>
        <v>1747685905</v>
      </c>
      <c r="J1832" s="51">
        <v>0</v>
      </c>
      <c r="K1832" s="53">
        <f t="shared" si="94"/>
        <v>1747685905</v>
      </c>
      <c r="L1832" s="34">
        <v>0</v>
      </c>
      <c r="O1832" s="35" t="str">
        <f>IF([1]totrevprm!O1833="","",[1]totrevprm!O1833)</f>
        <v/>
      </c>
      <c r="V1832" s="35"/>
      <c r="W1832" s="55"/>
      <c r="X1832" s="55"/>
      <c r="Y1832" s="55"/>
      <c r="Z1832" s="55"/>
    </row>
    <row r="1833" spans="1:26">
      <c r="A1833" s="47" t="s">
        <v>71</v>
      </c>
      <c r="B1833" s="48" t="s">
        <v>249</v>
      </c>
      <c r="C1833" s="49" t="s">
        <v>125</v>
      </c>
      <c r="D1833" s="50">
        <v>2002</v>
      </c>
      <c r="E1833" s="51">
        <v>457602656</v>
      </c>
      <c r="F1833" s="51">
        <v>736784338</v>
      </c>
      <c r="G1833" s="51">
        <v>747998515</v>
      </c>
      <c r="H1833" s="51">
        <v>50596014</v>
      </c>
      <c r="I1833" s="52">
        <f t="shared" si="95"/>
        <v>1992981523</v>
      </c>
      <c r="J1833" s="51">
        <v>0</v>
      </c>
      <c r="K1833" s="53">
        <f t="shared" si="94"/>
        <v>1992981523</v>
      </c>
      <c r="L1833" s="34">
        <v>0</v>
      </c>
      <c r="O1833" s="35" t="str">
        <f>IF([1]totrevprm!O1834="","",[1]totrevprm!O1834)</f>
        <v/>
      </c>
      <c r="V1833" s="35"/>
      <c r="W1833" s="55"/>
      <c r="X1833" s="55"/>
      <c r="Y1833" s="55"/>
      <c r="Z1833" s="55"/>
    </row>
    <row r="1834" spans="1:26">
      <c r="A1834" s="47" t="s">
        <v>71</v>
      </c>
      <c r="B1834" s="48" t="s">
        <v>249</v>
      </c>
      <c r="C1834" s="49" t="s">
        <v>125</v>
      </c>
      <c r="D1834" s="50">
        <v>2003</v>
      </c>
      <c r="E1834" s="56">
        <v>525934077</v>
      </c>
      <c r="F1834" s="56">
        <v>674311246</v>
      </c>
      <c r="G1834" s="56">
        <v>807594236</v>
      </c>
      <c r="H1834" s="56">
        <v>46897551</v>
      </c>
      <c r="I1834" s="52">
        <f t="shared" si="95"/>
        <v>2054737110</v>
      </c>
      <c r="J1834" s="51">
        <v>0</v>
      </c>
      <c r="K1834" s="53">
        <f t="shared" si="94"/>
        <v>2054737110</v>
      </c>
      <c r="L1834" s="34">
        <v>0</v>
      </c>
      <c r="O1834" s="35" t="str">
        <f>IF([1]totrevprm!O1835="","",[1]totrevprm!O1835)</f>
        <v/>
      </c>
      <c r="V1834" s="35"/>
      <c r="W1834" s="55"/>
      <c r="X1834" s="55"/>
      <c r="Y1834" s="55"/>
      <c r="Z1834" s="55"/>
    </row>
    <row r="1835" spans="1:26">
      <c r="A1835" s="47" t="s">
        <v>71</v>
      </c>
      <c r="B1835" s="48" t="s">
        <v>249</v>
      </c>
      <c r="C1835" s="49" t="s">
        <v>125</v>
      </c>
      <c r="D1835" s="50">
        <v>2004</v>
      </c>
      <c r="E1835" s="56">
        <v>476263138</v>
      </c>
      <c r="F1835" s="56">
        <v>666732372</v>
      </c>
      <c r="G1835" s="56">
        <v>892259815</v>
      </c>
      <c r="H1835" s="56">
        <v>45922666</v>
      </c>
      <c r="I1835" s="52">
        <f t="shared" si="95"/>
        <v>2081177991</v>
      </c>
      <c r="J1835" s="51">
        <v>0</v>
      </c>
      <c r="K1835" s="53">
        <f t="shared" si="94"/>
        <v>2081177991</v>
      </c>
      <c r="L1835" s="34">
        <v>0</v>
      </c>
      <c r="O1835" s="35" t="str">
        <f>IF([1]totrevprm!O1836="","",[1]totrevprm!O1836)</f>
        <v/>
      </c>
      <c r="V1835" s="35"/>
      <c r="W1835" s="55"/>
      <c r="X1835" s="55"/>
      <c r="Y1835" s="55"/>
      <c r="Z1835" s="55"/>
    </row>
    <row r="1836" spans="1:26">
      <c r="A1836" s="47" t="s">
        <v>71</v>
      </c>
      <c r="B1836" s="48" t="s">
        <v>249</v>
      </c>
      <c r="C1836" s="49"/>
      <c r="D1836" s="50">
        <v>2005</v>
      </c>
      <c r="E1836" s="56">
        <v>470023326</v>
      </c>
      <c r="F1836" s="56">
        <v>647375811</v>
      </c>
      <c r="G1836" s="56">
        <v>923470263.58999896</v>
      </c>
      <c r="H1836" s="56">
        <v>21479212</v>
      </c>
      <c r="I1836" s="52">
        <f t="shared" si="95"/>
        <v>2062348612.589999</v>
      </c>
      <c r="J1836" s="51">
        <v>0</v>
      </c>
      <c r="K1836" s="53">
        <f t="shared" si="94"/>
        <v>2062348612.589999</v>
      </c>
      <c r="L1836" s="34">
        <v>0</v>
      </c>
      <c r="O1836" s="35" t="str">
        <f>IF([1]totrevprm!O1837="","",[1]totrevprm!O1837)</f>
        <v/>
      </c>
      <c r="V1836" s="35"/>
      <c r="W1836" s="55"/>
      <c r="X1836" s="55"/>
      <c r="Y1836" s="55"/>
      <c r="Z1836" s="55"/>
    </row>
    <row r="1837" spans="1:26">
      <c r="A1837" s="47" t="s">
        <v>71</v>
      </c>
      <c r="B1837" s="48" t="s">
        <v>249</v>
      </c>
      <c r="C1837" s="49"/>
      <c r="D1837" s="50">
        <v>2006</v>
      </c>
      <c r="E1837" s="34">
        <v>479336054</v>
      </c>
      <c r="F1837" s="34">
        <v>678944503</v>
      </c>
      <c r="G1837" s="34">
        <v>1087344005</v>
      </c>
      <c r="H1837" s="34">
        <v>24705628</v>
      </c>
      <c r="I1837" s="52">
        <f t="shared" si="95"/>
        <v>2270330190</v>
      </c>
      <c r="J1837" s="51">
        <v>0</v>
      </c>
      <c r="K1837" s="53">
        <f t="shared" si="94"/>
        <v>2270330190</v>
      </c>
      <c r="L1837" s="34">
        <v>0</v>
      </c>
      <c r="O1837" s="35" t="str">
        <f>IF([1]totrevprm!O1838="","",[1]totrevprm!O1838)</f>
        <v/>
      </c>
      <c r="V1837" s="35"/>
      <c r="W1837" s="55"/>
      <c r="X1837" s="55"/>
      <c r="Y1837" s="55"/>
      <c r="Z1837" s="55"/>
    </row>
    <row r="1838" spans="1:26">
      <c r="A1838" s="47" t="s">
        <v>71</v>
      </c>
      <c r="B1838" s="48" t="s">
        <v>249</v>
      </c>
      <c r="C1838" s="49"/>
      <c r="D1838" s="50">
        <v>2007</v>
      </c>
      <c r="E1838" s="34">
        <v>520140818</v>
      </c>
      <c r="F1838" s="34">
        <v>701143273</v>
      </c>
      <c r="G1838" s="34">
        <v>1559329552</v>
      </c>
      <c r="H1838" s="34">
        <v>57378516</v>
      </c>
      <c r="I1838" s="52">
        <f t="shared" si="95"/>
        <v>2837992159</v>
      </c>
      <c r="J1838" s="51">
        <v>0</v>
      </c>
      <c r="K1838" s="53">
        <f t="shared" si="94"/>
        <v>2837992159</v>
      </c>
      <c r="L1838" s="34">
        <v>0</v>
      </c>
      <c r="O1838" s="35" t="str">
        <f>IF([1]totrevprm!O1839="","",[1]totrevprm!O1839)</f>
        <v/>
      </c>
      <c r="V1838" s="35"/>
      <c r="W1838" s="55"/>
      <c r="X1838" s="55"/>
      <c r="Y1838" s="55"/>
      <c r="Z1838" s="55"/>
    </row>
    <row r="1839" spans="1:26">
      <c r="A1839" s="47" t="s">
        <v>71</v>
      </c>
      <c r="B1839" s="48" t="s">
        <v>249</v>
      </c>
      <c r="C1839" s="49"/>
      <c r="D1839" s="50">
        <v>2008</v>
      </c>
      <c r="E1839" s="34">
        <v>548503131</v>
      </c>
      <c r="F1839" s="34">
        <v>960924016</v>
      </c>
      <c r="G1839" s="34">
        <v>1846642203</v>
      </c>
      <c r="H1839" s="34">
        <v>19611140</v>
      </c>
      <c r="I1839" s="52">
        <f t="shared" si="95"/>
        <v>3375680490</v>
      </c>
      <c r="J1839" s="51">
        <v>0</v>
      </c>
      <c r="K1839" s="53">
        <f t="shared" si="94"/>
        <v>3375680490</v>
      </c>
      <c r="L1839" s="34">
        <v>0</v>
      </c>
      <c r="O1839" s="35" t="str">
        <f>IF([1]totrevprm!O1840="","",[1]totrevprm!O1840)</f>
        <v/>
      </c>
      <c r="V1839" s="35"/>
      <c r="W1839" s="55"/>
      <c r="X1839" s="55"/>
      <c r="Y1839" s="55"/>
      <c r="Z1839" s="55"/>
    </row>
    <row r="1840" spans="1:26">
      <c r="A1840" s="47" t="s">
        <v>71</v>
      </c>
      <c r="B1840" s="48" t="s">
        <v>249</v>
      </c>
      <c r="C1840" s="49"/>
      <c r="D1840" s="50">
        <v>2009</v>
      </c>
      <c r="E1840" s="34">
        <v>581361665</v>
      </c>
      <c r="F1840" s="34">
        <v>940916116</v>
      </c>
      <c r="G1840" s="34">
        <v>2023840771</v>
      </c>
      <c r="H1840" s="34">
        <v>23047060</v>
      </c>
      <c r="I1840" s="52">
        <f t="shared" si="95"/>
        <v>3569165612</v>
      </c>
      <c r="J1840" s="51">
        <v>0</v>
      </c>
      <c r="K1840" s="53">
        <f t="shared" si="94"/>
        <v>3569165612</v>
      </c>
      <c r="L1840" s="34">
        <v>0</v>
      </c>
      <c r="O1840" s="35" t="str">
        <f>IF([1]totrevprm!O1841="","",[1]totrevprm!O1841)</f>
        <v/>
      </c>
      <c r="V1840" s="35"/>
      <c r="W1840" s="55"/>
      <c r="X1840" s="55"/>
      <c r="Y1840" s="55"/>
      <c r="Z1840" s="55"/>
    </row>
    <row r="1841" spans="1:26">
      <c r="A1841" s="47" t="s">
        <v>71</v>
      </c>
      <c r="B1841" s="48" t="s">
        <v>249</v>
      </c>
      <c r="C1841" s="49"/>
      <c r="D1841" s="50">
        <v>2010</v>
      </c>
      <c r="E1841" s="34">
        <v>606575632</v>
      </c>
      <c r="F1841" s="34">
        <v>792995584</v>
      </c>
      <c r="G1841" s="34">
        <v>1602643704</v>
      </c>
      <c r="H1841" s="34">
        <v>15715445</v>
      </c>
      <c r="I1841" s="52">
        <f t="shared" si="95"/>
        <v>3017930365</v>
      </c>
      <c r="J1841" s="51">
        <v>0</v>
      </c>
      <c r="K1841" s="53">
        <f t="shared" si="94"/>
        <v>3017930365</v>
      </c>
      <c r="L1841" s="34">
        <v>0</v>
      </c>
      <c r="O1841" s="35" t="str">
        <f>IF([1]totrevprm!O1842="","",[1]totrevprm!O1842)</f>
        <v/>
      </c>
      <c r="V1841" s="35"/>
      <c r="W1841" s="55"/>
      <c r="X1841" s="55"/>
      <c r="Y1841" s="55"/>
      <c r="Z1841" s="55"/>
    </row>
    <row r="1842" spans="1:26">
      <c r="A1842" s="47" t="s">
        <v>71</v>
      </c>
      <c r="B1842" s="48" t="s">
        <v>249</v>
      </c>
      <c r="C1842" s="49"/>
      <c r="D1842" s="50">
        <v>2011</v>
      </c>
      <c r="E1842" s="34">
        <v>628744324</v>
      </c>
      <c r="F1842" s="34">
        <v>824314782</v>
      </c>
      <c r="G1842" s="34">
        <v>1254826753</v>
      </c>
      <c r="H1842" s="34">
        <v>24984765</v>
      </c>
      <c r="I1842" s="52">
        <f t="shared" si="95"/>
        <v>2732870624</v>
      </c>
      <c r="J1842" s="51">
        <v>0</v>
      </c>
      <c r="K1842" s="53">
        <f t="shared" si="94"/>
        <v>2732870624</v>
      </c>
      <c r="L1842" s="34">
        <v>3632716</v>
      </c>
      <c r="M1842" s="61" t="s">
        <v>129</v>
      </c>
      <c r="N1842" t="s">
        <v>101</v>
      </c>
      <c r="O1842" s="35" t="str">
        <f>IF([1]totrevprm!O1843="","",[1]totrevprm!O1843)</f>
        <v/>
      </c>
      <c r="T1842" s="62"/>
      <c r="V1842" s="35"/>
      <c r="W1842" s="55"/>
      <c r="X1842" s="55"/>
      <c r="Y1842" s="55"/>
      <c r="Z1842" s="55"/>
    </row>
    <row r="1843" spans="1:26">
      <c r="A1843" s="47" t="s">
        <v>71</v>
      </c>
      <c r="B1843" s="48" t="s">
        <v>249</v>
      </c>
      <c r="C1843" s="49"/>
      <c r="D1843" s="50">
        <v>2012</v>
      </c>
      <c r="E1843" s="34">
        <v>626118704</v>
      </c>
      <c r="F1843" s="34">
        <v>898080117</v>
      </c>
      <c r="G1843" s="34">
        <v>1393808305</v>
      </c>
      <c r="H1843" s="34">
        <v>33949473</v>
      </c>
      <c r="I1843" s="52">
        <f t="shared" si="95"/>
        <v>2951956599</v>
      </c>
      <c r="J1843" s="51">
        <v>0</v>
      </c>
      <c r="K1843" s="53">
        <f t="shared" si="94"/>
        <v>2951956599</v>
      </c>
      <c r="L1843" s="34">
        <v>2750453</v>
      </c>
      <c r="M1843" s="61" t="s">
        <v>129</v>
      </c>
      <c r="N1843" t="s">
        <v>101</v>
      </c>
      <c r="O1843" s="35" t="str">
        <f>IF([1]totrevprm!O1844="","",[1]totrevprm!O1844)</f>
        <v/>
      </c>
      <c r="T1843" s="62"/>
      <c r="V1843" s="35"/>
      <c r="W1843" s="55"/>
      <c r="X1843" s="55"/>
      <c r="Y1843" s="55"/>
      <c r="Z1843" s="55"/>
    </row>
    <row r="1844" spans="1:26">
      <c r="A1844" s="47" t="s">
        <v>71</v>
      </c>
      <c r="B1844" s="48" t="s">
        <v>249</v>
      </c>
      <c r="C1844" s="49"/>
      <c r="D1844" s="50">
        <v>2013</v>
      </c>
      <c r="E1844" s="34">
        <v>632457585</v>
      </c>
      <c r="F1844" s="34">
        <v>751590817</v>
      </c>
      <c r="G1844" s="34">
        <v>1266820246</v>
      </c>
      <c r="H1844" s="34">
        <v>59664335</v>
      </c>
      <c r="I1844" s="52">
        <f t="shared" si="95"/>
        <v>2710532983</v>
      </c>
      <c r="J1844" s="51">
        <v>0</v>
      </c>
      <c r="K1844" s="53">
        <f t="shared" si="94"/>
        <v>2710532983</v>
      </c>
      <c r="L1844" s="34">
        <v>2913488</v>
      </c>
      <c r="M1844" s="61" t="s">
        <v>129</v>
      </c>
      <c r="N1844" t="s">
        <v>101</v>
      </c>
      <c r="O1844" s="35" t="str">
        <f>IF([1]totrevprm!O1845="","",[1]totrevprm!O1845)</f>
        <v/>
      </c>
      <c r="T1844" s="62"/>
      <c r="V1844" s="35"/>
      <c r="W1844" s="55"/>
      <c r="X1844" s="55"/>
      <c r="Y1844" s="55"/>
      <c r="Z1844" s="55"/>
    </row>
    <row r="1845" spans="1:26">
      <c r="A1845" s="47" t="s">
        <v>71</v>
      </c>
      <c r="B1845" s="48" t="s">
        <v>249</v>
      </c>
      <c r="C1845" s="49"/>
      <c r="D1845" s="50">
        <v>2014</v>
      </c>
      <c r="E1845" s="34">
        <v>621385857</v>
      </c>
      <c r="F1845" s="34">
        <v>871970824</v>
      </c>
      <c r="G1845" s="34">
        <v>1321618288</v>
      </c>
      <c r="H1845" s="34">
        <v>27821019</v>
      </c>
      <c r="I1845" s="52">
        <f t="shared" si="95"/>
        <v>2842795988</v>
      </c>
      <c r="J1845" s="51">
        <v>0</v>
      </c>
      <c r="K1845" s="53">
        <f t="shared" si="94"/>
        <v>2842795988</v>
      </c>
      <c r="L1845" s="34">
        <v>39812615</v>
      </c>
      <c r="M1845" s="61" t="s">
        <v>129</v>
      </c>
      <c r="N1845" t="s">
        <v>101</v>
      </c>
      <c r="O1845" s="35" t="str">
        <f>IF([1]totrevprm!O1846="","",[1]totrevprm!O1846)</f>
        <v/>
      </c>
      <c r="T1845" s="62"/>
      <c r="V1845" s="35"/>
      <c r="W1845" s="55"/>
      <c r="X1845" s="55"/>
      <c r="Y1845" s="55"/>
      <c r="Z1845" s="55"/>
    </row>
    <row r="1846" spans="1:26">
      <c r="A1846" s="47" t="s">
        <v>71</v>
      </c>
      <c r="B1846" s="48" t="s">
        <v>249</v>
      </c>
      <c r="C1846" s="49"/>
      <c r="D1846" s="50">
        <v>2015</v>
      </c>
      <c r="E1846" s="34">
        <v>647884105</v>
      </c>
      <c r="F1846" s="34">
        <v>928364711</v>
      </c>
      <c r="G1846" s="34">
        <v>1358830261</v>
      </c>
      <c r="H1846" s="34">
        <v>26525285</v>
      </c>
      <c r="I1846" s="52">
        <f t="shared" si="95"/>
        <v>2961604362</v>
      </c>
      <c r="J1846" s="51">
        <v>0</v>
      </c>
      <c r="K1846" s="53">
        <f t="shared" si="94"/>
        <v>2961604362</v>
      </c>
      <c r="L1846" s="34">
        <v>22554247</v>
      </c>
      <c r="M1846" s="61" t="s">
        <v>129</v>
      </c>
      <c r="N1846" t="s">
        <v>101</v>
      </c>
      <c r="O1846" s="35" t="str">
        <f>IF([1]totrevprm!O1847="","",[1]totrevprm!O1847)</f>
        <v/>
      </c>
      <c r="P1846" s="32">
        <v>97914528.703905463</v>
      </c>
      <c r="Q1846" s="32">
        <v>32501611.84</v>
      </c>
      <c r="T1846" s="62"/>
      <c r="V1846" s="35"/>
      <c r="W1846" s="55"/>
      <c r="X1846" s="55"/>
      <c r="Y1846" s="55"/>
      <c r="Z1846" s="55"/>
    </row>
    <row r="1847" spans="1:26">
      <c r="A1847" s="47" t="s">
        <v>71</v>
      </c>
      <c r="B1847" s="48" t="s">
        <v>249</v>
      </c>
      <c r="C1847" s="49"/>
      <c r="D1847" s="50">
        <v>2016</v>
      </c>
      <c r="E1847" s="34">
        <v>620869620</v>
      </c>
      <c r="F1847" s="34">
        <v>1145015602</v>
      </c>
      <c r="G1847" s="34">
        <v>1437658314</v>
      </c>
      <c r="H1847" s="34">
        <v>34588604</v>
      </c>
      <c r="I1847" s="52">
        <f t="shared" si="95"/>
        <v>3238132140</v>
      </c>
      <c r="J1847" s="51">
        <v>0</v>
      </c>
      <c r="K1847" s="53">
        <f t="shared" si="94"/>
        <v>3238132140</v>
      </c>
      <c r="L1847" s="34">
        <v>14624609</v>
      </c>
      <c r="M1847" s="61" t="s">
        <v>129</v>
      </c>
      <c r="N1847" t="s">
        <v>101</v>
      </c>
      <c r="O1847" s="35" t="str">
        <f>IF([1]totrevprm!O1848="","",[1]totrevprm!O1848)</f>
        <v/>
      </c>
      <c r="P1847" s="32">
        <v>101435792.43769172</v>
      </c>
      <c r="Q1847" s="32">
        <v>33014967.620000001</v>
      </c>
      <c r="T1847" s="62"/>
      <c r="V1847" s="35"/>
      <c r="W1847" s="55"/>
      <c r="X1847" s="55"/>
      <c r="Y1847" s="55"/>
      <c r="Z1847" s="55"/>
    </row>
    <row r="1848" spans="1:26">
      <c r="A1848" s="47" t="s">
        <v>71</v>
      </c>
      <c r="B1848" s="48" t="s">
        <v>249</v>
      </c>
      <c r="C1848" s="49"/>
      <c r="D1848" s="50">
        <v>2017</v>
      </c>
      <c r="E1848" s="34">
        <v>652582690</v>
      </c>
      <c r="F1848" s="34">
        <v>917032089</v>
      </c>
      <c r="G1848" s="34">
        <v>1457337254</v>
      </c>
      <c r="H1848" s="34">
        <v>7490369</v>
      </c>
      <c r="I1848" s="52">
        <f t="shared" si="95"/>
        <v>3034442402</v>
      </c>
      <c r="J1848" s="51">
        <v>0</v>
      </c>
      <c r="K1848" s="53">
        <f t="shared" si="94"/>
        <v>3034442402</v>
      </c>
      <c r="L1848" s="57">
        <v>7713882</v>
      </c>
      <c r="M1848" s="61" t="s">
        <v>129</v>
      </c>
      <c r="N1848" t="s">
        <v>101</v>
      </c>
      <c r="O1848" s="35" t="str">
        <f>IF([1]totrevprm!O1849="","",[1]totrevprm!O1849)</f>
        <v/>
      </c>
      <c r="P1848" s="32">
        <v>107323390.53435762</v>
      </c>
      <c r="Q1848" s="32">
        <v>32111611.039999999</v>
      </c>
      <c r="T1848" s="62"/>
      <c r="V1848" s="35"/>
      <c r="W1848" s="55"/>
      <c r="X1848" s="55"/>
      <c r="Y1848" s="55"/>
      <c r="Z1848" s="55"/>
    </row>
    <row r="1849" spans="1:26">
      <c r="A1849" s="47" t="s">
        <v>71</v>
      </c>
      <c r="B1849" s="48" t="s">
        <v>249</v>
      </c>
      <c r="C1849" s="49"/>
      <c r="D1849" s="50">
        <v>2018</v>
      </c>
      <c r="E1849" s="34">
        <v>655563565</v>
      </c>
      <c r="F1849" s="34">
        <v>1052164060</v>
      </c>
      <c r="G1849" s="34">
        <v>1623204148.28</v>
      </c>
      <c r="H1849" s="34">
        <v>12205993</v>
      </c>
      <c r="I1849" s="52">
        <f t="shared" si="95"/>
        <v>3343137766.2799997</v>
      </c>
      <c r="J1849" s="51">
        <v>0</v>
      </c>
      <c r="K1849" s="53">
        <f t="shared" si="94"/>
        <v>3343137766.2799997</v>
      </c>
      <c r="L1849" s="57">
        <v>11501863</v>
      </c>
      <c r="M1849" s="63" t="s">
        <v>130</v>
      </c>
      <c r="N1849" t="s">
        <v>101</v>
      </c>
      <c r="O1849" s="35" t="str">
        <f>IF([1]totrevprm!O1850="","",[1]totrevprm!O1850)</f>
        <v>Yes</v>
      </c>
      <c r="P1849" s="32">
        <v>110144238.55631076</v>
      </c>
      <c r="Q1849" s="32">
        <v>31164008.79596274</v>
      </c>
      <c r="R1849" s="33"/>
      <c r="T1849" s="62"/>
      <c r="V1849" s="35"/>
      <c r="W1849" s="55"/>
      <c r="X1849" s="55"/>
      <c r="Y1849" s="55"/>
      <c r="Z1849" s="55"/>
    </row>
    <row r="1850" spans="1:26">
      <c r="A1850" s="47" t="s">
        <v>71</v>
      </c>
      <c r="B1850" s="48" t="s">
        <v>249</v>
      </c>
      <c r="C1850" s="49"/>
      <c r="D1850" s="50">
        <v>2019</v>
      </c>
      <c r="E1850" s="34">
        <v>660901675</v>
      </c>
      <c r="F1850" s="34">
        <v>1075409692</v>
      </c>
      <c r="G1850" s="34">
        <v>1636226769.4137001</v>
      </c>
      <c r="H1850" s="34">
        <v>24046746</v>
      </c>
      <c r="I1850" s="52">
        <f t="shared" si="95"/>
        <v>3396584882.4137001</v>
      </c>
      <c r="J1850" s="51">
        <v>0</v>
      </c>
      <c r="K1850" s="53">
        <f t="shared" si="94"/>
        <v>3396584882.4137001</v>
      </c>
      <c r="L1850" s="57">
        <v>11622861</v>
      </c>
      <c r="M1850" s="63" t="s">
        <v>131</v>
      </c>
      <c r="N1850" t="s">
        <v>101</v>
      </c>
      <c r="O1850" s="35" t="str">
        <f>IF([1]totrevprm!O1851="","",[1]totrevprm!O1851)</f>
        <v/>
      </c>
      <c r="P1850" s="32">
        <v>108425205.06159765</v>
      </c>
      <c r="Q1850" s="32">
        <v>28936419.280000001</v>
      </c>
      <c r="R1850" s="33"/>
      <c r="T1850" s="62"/>
      <c r="V1850" s="35"/>
      <c r="W1850" s="55"/>
      <c r="X1850" s="55"/>
      <c r="Y1850" s="55"/>
      <c r="Z1850" s="55"/>
    </row>
    <row r="1851" spans="1:26">
      <c r="A1851" s="47" t="s">
        <v>71</v>
      </c>
      <c r="B1851" s="48" t="s">
        <v>249</v>
      </c>
      <c r="C1851" s="49"/>
      <c r="D1851" s="50">
        <v>2020</v>
      </c>
      <c r="E1851" s="34">
        <v>666454550</v>
      </c>
      <c r="F1851" s="34">
        <v>1091644294</v>
      </c>
      <c r="G1851" s="34">
        <v>1641809453</v>
      </c>
      <c r="H1851" s="34">
        <v>34578815</v>
      </c>
      <c r="I1851" s="52">
        <f t="shared" si="95"/>
        <v>3434487112</v>
      </c>
      <c r="J1851" s="51">
        <v>0</v>
      </c>
      <c r="K1851" s="53">
        <f t="shared" si="94"/>
        <v>3434487112</v>
      </c>
      <c r="L1851" s="57">
        <v>20394331</v>
      </c>
      <c r="M1851" s="63" t="s">
        <v>131</v>
      </c>
      <c r="N1851" t="s">
        <v>101</v>
      </c>
      <c r="O1851" s="35" t="str">
        <f>IF([1]totrevprm!O1852="","",[1]totrevprm!O1852)</f>
        <v/>
      </c>
      <c r="P1851" s="32">
        <v>108499181</v>
      </c>
      <c r="Q1851" s="32">
        <v>28287954</v>
      </c>
      <c r="R1851" s="33"/>
      <c r="T1851" s="62"/>
      <c r="V1851" s="35"/>
      <c r="W1851" s="55"/>
      <c r="X1851" s="55"/>
      <c r="Y1851" s="55"/>
      <c r="Z1851" s="55"/>
    </row>
    <row r="1852" spans="1:26">
      <c r="A1852" s="47" t="s">
        <v>71</v>
      </c>
      <c r="B1852" s="48" t="s">
        <v>249</v>
      </c>
      <c r="C1852" s="49"/>
      <c r="D1852" s="50">
        <v>2021</v>
      </c>
      <c r="E1852" s="34">
        <v>728334287</v>
      </c>
      <c r="F1852" s="34">
        <v>1173668958</v>
      </c>
      <c r="G1852" s="34">
        <v>1603862547.77</v>
      </c>
      <c r="H1852" s="34">
        <v>21123367</v>
      </c>
      <c r="I1852" s="52">
        <f t="shared" si="95"/>
        <v>3526989159.77</v>
      </c>
      <c r="J1852" s="51">
        <v>0</v>
      </c>
      <c r="K1852" s="53">
        <f t="shared" si="94"/>
        <v>3526989159.77</v>
      </c>
      <c r="L1852" s="51">
        <v>0</v>
      </c>
      <c r="M1852" s="63" t="s">
        <v>132</v>
      </c>
      <c r="N1852" t="s">
        <v>101</v>
      </c>
      <c r="O1852" s="35"/>
      <c r="P1852" s="32">
        <v>104254723.47</v>
      </c>
      <c r="Q1852" s="32">
        <v>28859551</v>
      </c>
      <c r="R1852" s="33"/>
      <c r="T1852" s="62"/>
      <c r="V1852" s="35"/>
      <c r="W1852" s="55"/>
      <c r="X1852" s="55"/>
      <c r="Y1852" s="55"/>
      <c r="Z1852" s="55"/>
    </row>
    <row r="1853" spans="1:26">
      <c r="A1853" s="47" t="s">
        <v>71</v>
      </c>
      <c r="B1853" s="48" t="s">
        <v>249</v>
      </c>
      <c r="C1853" s="49"/>
      <c r="D1853" s="50">
        <v>2022</v>
      </c>
      <c r="E1853" s="34">
        <v>712335863</v>
      </c>
      <c r="F1853" s="34">
        <v>1511886658</v>
      </c>
      <c r="G1853" s="34">
        <v>1747666912</v>
      </c>
      <c r="H1853" s="34">
        <v>18229791</v>
      </c>
      <c r="I1853" s="52">
        <f t="shared" si="95"/>
        <v>3990119224</v>
      </c>
      <c r="J1853" s="51">
        <v>0</v>
      </c>
      <c r="K1853" s="53">
        <f t="shared" si="94"/>
        <v>3990119224</v>
      </c>
      <c r="L1853" s="51">
        <v>0</v>
      </c>
      <c r="M1853" s="63" t="s">
        <v>132</v>
      </c>
      <c r="N1853" t="s">
        <v>101</v>
      </c>
      <c r="O1853" s="35" t="str">
        <f>IF([1]totrevprm!O1856="","",[1]totrevprm!O1856)</f>
        <v/>
      </c>
      <c r="P1853" s="57">
        <v>134563514</v>
      </c>
      <c r="Q1853" s="57">
        <v>28741807</v>
      </c>
    </row>
    <row r="1854" spans="1:26">
      <c r="A1854" s="47" t="s">
        <v>71</v>
      </c>
      <c r="B1854" s="48" t="s">
        <v>249</v>
      </c>
      <c r="C1854" s="49"/>
      <c r="D1854" s="50">
        <v>2023</v>
      </c>
      <c r="E1854" s="34">
        <v>717130233</v>
      </c>
      <c r="F1854" s="34">
        <v>1929921155.5896001</v>
      </c>
      <c r="G1854" s="34">
        <v>1894622934.7207</v>
      </c>
      <c r="H1854" s="34">
        <v>16774530</v>
      </c>
      <c r="I1854" s="52">
        <f t="shared" si="95"/>
        <v>4558448853.3102999</v>
      </c>
      <c r="J1854" s="51">
        <v>0</v>
      </c>
      <c r="K1854" s="53">
        <f t="shared" si="94"/>
        <v>4558448853.3102999</v>
      </c>
      <c r="L1854" s="34">
        <v>0</v>
      </c>
      <c r="M1854" s="63" t="s">
        <v>132</v>
      </c>
      <c r="O1854" s="35"/>
      <c r="P1854" s="57">
        <v>126355622.01000001</v>
      </c>
      <c r="Q1854" s="57">
        <v>27887374</v>
      </c>
    </row>
    <row r="1855" spans="1:26">
      <c r="A1855" s="47"/>
      <c r="B1855" s="49"/>
      <c r="C1855" s="49"/>
      <c r="E1855" s="51"/>
      <c r="F1855" s="51"/>
      <c r="G1855" s="51"/>
      <c r="H1855" s="51"/>
      <c r="I1855" s="52"/>
      <c r="K1855" s="59"/>
      <c r="L1855" s="51"/>
      <c r="O1855" s="35"/>
    </row>
    <row r="1856" spans="1:26">
      <c r="A1856" s="47" t="s">
        <v>72</v>
      </c>
      <c r="B1856" s="48" t="s">
        <v>250</v>
      </c>
      <c r="C1856" s="49" t="s">
        <v>124</v>
      </c>
      <c r="D1856" s="50">
        <v>1988</v>
      </c>
      <c r="E1856" s="51">
        <v>983454251</v>
      </c>
      <c r="F1856" s="51">
        <v>1187279276</v>
      </c>
      <c r="G1856" s="51">
        <v>1120812622</v>
      </c>
      <c r="H1856" s="51">
        <v>0</v>
      </c>
      <c r="I1856" s="52">
        <f t="shared" si="95"/>
        <v>3291546149</v>
      </c>
      <c r="J1856" s="51">
        <v>-1942631</v>
      </c>
      <c r="K1856" s="53">
        <f>SUM(I1856:J1856)</f>
        <v>3289603518</v>
      </c>
      <c r="L1856" s="34">
        <v>0</v>
      </c>
      <c r="O1856" s="35" t="str">
        <f>IF([1]totrevprm!O1857="","",[1]totrevprm!O1857)</f>
        <v/>
      </c>
    </row>
    <row r="1857" spans="1:26">
      <c r="A1857" s="47" t="s">
        <v>72</v>
      </c>
      <c r="B1857" s="48" t="s">
        <v>250</v>
      </c>
      <c r="C1857" s="49" t="s">
        <v>125</v>
      </c>
      <c r="D1857" s="50">
        <v>1989</v>
      </c>
      <c r="E1857" s="51">
        <v>939877756</v>
      </c>
      <c r="F1857" s="51">
        <v>1340779418</v>
      </c>
      <c r="G1857" s="51">
        <v>1246550050</v>
      </c>
      <c r="H1857" s="51">
        <v>0</v>
      </c>
      <c r="I1857" s="52">
        <f t="shared" si="95"/>
        <v>3527207224</v>
      </c>
      <c r="J1857" s="51">
        <v>-3855177</v>
      </c>
      <c r="K1857" s="53">
        <f t="shared" ref="K1857:K1886" si="96">SUM(I1857:J1857)</f>
        <v>3523352047</v>
      </c>
      <c r="L1857" s="34">
        <v>0</v>
      </c>
      <c r="O1857" s="35" t="str">
        <f>IF([1]totrevprm!O1858="","",[1]totrevprm!O1858)</f>
        <v/>
      </c>
    </row>
    <row r="1858" spans="1:26">
      <c r="A1858" s="47" t="s">
        <v>72</v>
      </c>
      <c r="B1858" s="48" t="s">
        <v>250</v>
      </c>
      <c r="C1858" s="49" t="s">
        <v>125</v>
      </c>
      <c r="D1858" s="50">
        <v>1990</v>
      </c>
      <c r="E1858" s="51">
        <v>982868253</v>
      </c>
      <c r="F1858" s="51">
        <v>1455954371.1600001</v>
      </c>
      <c r="G1858" s="51">
        <v>1381928234</v>
      </c>
      <c r="H1858" s="51">
        <v>0</v>
      </c>
      <c r="I1858" s="52">
        <f t="shared" si="95"/>
        <v>3820750858.1599998</v>
      </c>
      <c r="J1858" s="51">
        <v>-4112214</v>
      </c>
      <c r="K1858" s="53">
        <f t="shared" si="96"/>
        <v>3816638644.1599998</v>
      </c>
      <c r="L1858" s="34">
        <v>0</v>
      </c>
      <c r="O1858" s="35" t="str">
        <f>IF([1]totrevprm!O1859="","",[1]totrevprm!O1859)</f>
        <v/>
      </c>
    </row>
    <row r="1859" spans="1:26">
      <c r="A1859" s="47" t="s">
        <v>72</v>
      </c>
      <c r="B1859" s="48" t="s">
        <v>250</v>
      </c>
      <c r="C1859" s="49" t="s">
        <v>125</v>
      </c>
      <c r="D1859" s="50">
        <v>1991</v>
      </c>
      <c r="E1859" s="51">
        <v>1076399245</v>
      </c>
      <c r="F1859" s="51">
        <v>1357274758</v>
      </c>
      <c r="G1859" s="51">
        <v>1469942227</v>
      </c>
      <c r="H1859" s="51">
        <v>0</v>
      </c>
      <c r="I1859" s="52">
        <f t="shared" si="95"/>
        <v>3903616230</v>
      </c>
      <c r="J1859" s="51">
        <v>-731513</v>
      </c>
      <c r="K1859" s="53">
        <f t="shared" si="96"/>
        <v>3902884717</v>
      </c>
      <c r="L1859" s="34">
        <v>0</v>
      </c>
      <c r="O1859" s="35" t="str">
        <f>IF([1]totrevprm!O1860="","",[1]totrevprm!O1860)</f>
        <v/>
      </c>
    </row>
    <row r="1860" spans="1:26">
      <c r="A1860" s="47" t="s">
        <v>72</v>
      </c>
      <c r="B1860" s="48" t="s">
        <v>250</v>
      </c>
      <c r="C1860" s="49" t="s">
        <v>125</v>
      </c>
      <c r="D1860" s="50">
        <v>1992</v>
      </c>
      <c r="E1860" s="51">
        <v>1135747271</v>
      </c>
      <c r="F1860" s="51">
        <v>1301215746.5599999</v>
      </c>
      <c r="G1860" s="51">
        <v>1571640097</v>
      </c>
      <c r="H1860" s="51">
        <v>0</v>
      </c>
      <c r="I1860" s="52">
        <f t="shared" si="95"/>
        <v>4008603114.5599999</v>
      </c>
      <c r="J1860" s="51">
        <v>-157027</v>
      </c>
      <c r="K1860" s="53">
        <f t="shared" si="96"/>
        <v>4008446087.5599999</v>
      </c>
      <c r="L1860" s="34">
        <v>0</v>
      </c>
      <c r="O1860" s="35" t="str">
        <f>IF([1]totrevprm!O1861="","",[1]totrevprm!O1861)</f>
        <v/>
      </c>
    </row>
    <row r="1861" spans="1:26">
      <c r="A1861" s="47" t="s">
        <v>72</v>
      </c>
      <c r="B1861" s="48" t="s">
        <v>250</v>
      </c>
      <c r="C1861" s="49" t="s">
        <v>125</v>
      </c>
      <c r="D1861" s="50">
        <v>1993</v>
      </c>
      <c r="E1861" s="51">
        <v>1202592049</v>
      </c>
      <c r="F1861" s="51">
        <v>1112059894</v>
      </c>
      <c r="G1861" s="51">
        <v>1686502690</v>
      </c>
      <c r="H1861" s="51">
        <v>0</v>
      </c>
      <c r="I1861" s="52">
        <f t="shared" si="95"/>
        <v>4001154633</v>
      </c>
      <c r="J1861" s="51">
        <v>-1673382</v>
      </c>
      <c r="K1861" s="53">
        <f t="shared" si="96"/>
        <v>3999481251</v>
      </c>
      <c r="L1861" s="34">
        <v>0</v>
      </c>
      <c r="O1861" s="35" t="str">
        <f>IF([1]totrevprm!O1862="","",[1]totrevprm!O1862)</f>
        <v/>
      </c>
    </row>
    <row r="1862" spans="1:26">
      <c r="A1862" s="47" t="s">
        <v>72</v>
      </c>
      <c r="B1862" s="48" t="s">
        <v>250</v>
      </c>
      <c r="C1862" s="49" t="s">
        <v>125</v>
      </c>
      <c r="D1862" s="50">
        <v>1994</v>
      </c>
      <c r="E1862" s="51">
        <v>1268795868</v>
      </c>
      <c r="F1862" s="51">
        <v>1319815450</v>
      </c>
      <c r="G1862" s="51">
        <v>1745011167</v>
      </c>
      <c r="H1862" s="51">
        <v>0</v>
      </c>
      <c r="I1862" s="52">
        <f t="shared" si="95"/>
        <v>4333622485</v>
      </c>
      <c r="J1862" s="51">
        <v>-5148867</v>
      </c>
      <c r="K1862" s="53">
        <f t="shared" si="96"/>
        <v>4328473618</v>
      </c>
      <c r="L1862" s="34">
        <v>0</v>
      </c>
      <c r="O1862" s="35" t="str">
        <f>IF([1]totrevprm!O1863="","",[1]totrevprm!O1863)</f>
        <v/>
      </c>
    </row>
    <row r="1863" spans="1:26">
      <c r="A1863" s="47" t="s">
        <v>72</v>
      </c>
      <c r="B1863" s="48" t="s">
        <v>250</v>
      </c>
      <c r="C1863" s="49" t="s">
        <v>125</v>
      </c>
      <c r="D1863" s="50">
        <v>1995</v>
      </c>
      <c r="E1863" s="51">
        <v>1377155879</v>
      </c>
      <c r="F1863" s="51">
        <v>1530405980</v>
      </c>
      <c r="G1863" s="51">
        <v>1767044880</v>
      </c>
      <c r="H1863" s="51">
        <v>0</v>
      </c>
      <c r="I1863" s="52">
        <f t="shared" si="95"/>
        <v>4674606739</v>
      </c>
      <c r="J1863" s="51">
        <v>-2135112</v>
      </c>
      <c r="K1863" s="53">
        <f t="shared" si="96"/>
        <v>4672471627</v>
      </c>
      <c r="L1863" s="34">
        <v>0</v>
      </c>
      <c r="O1863" s="35" t="str">
        <f>IF([1]totrevprm!O1864="","",[1]totrevprm!O1864)</f>
        <v/>
      </c>
    </row>
    <row r="1864" spans="1:26">
      <c r="A1864" s="47" t="s">
        <v>72</v>
      </c>
      <c r="B1864" s="48" t="s">
        <v>250</v>
      </c>
      <c r="C1864" s="49" t="s">
        <v>125</v>
      </c>
      <c r="D1864" s="50">
        <v>1996</v>
      </c>
      <c r="E1864" s="51">
        <v>1388187363</v>
      </c>
      <c r="F1864" s="51">
        <v>1123817700</v>
      </c>
      <c r="G1864" s="51">
        <v>2117462093</v>
      </c>
      <c r="H1864" s="51">
        <v>0</v>
      </c>
      <c r="I1864" s="52">
        <f t="shared" si="95"/>
        <v>4629467156</v>
      </c>
      <c r="J1864" s="51">
        <v>-9</v>
      </c>
      <c r="K1864" s="53">
        <f t="shared" si="96"/>
        <v>4629467147</v>
      </c>
      <c r="L1864" s="34">
        <v>0</v>
      </c>
      <c r="O1864" s="35" t="str">
        <f>IF([1]totrevprm!O1865="","",[1]totrevprm!O1865)</f>
        <v/>
      </c>
    </row>
    <row r="1865" spans="1:26">
      <c r="A1865" s="47" t="s">
        <v>72</v>
      </c>
      <c r="B1865" s="48" t="s">
        <v>250</v>
      </c>
      <c r="C1865" s="49" t="s">
        <v>125</v>
      </c>
      <c r="D1865" s="50">
        <v>1997</v>
      </c>
      <c r="E1865" s="51">
        <v>1330673454</v>
      </c>
      <c r="F1865" s="51">
        <v>1296128142</v>
      </c>
      <c r="G1865" s="51">
        <v>1966606840</v>
      </c>
      <c r="H1865" s="51">
        <v>0</v>
      </c>
      <c r="I1865" s="52">
        <f t="shared" si="95"/>
        <v>4593408436</v>
      </c>
      <c r="J1865" s="51">
        <v>-1441995</v>
      </c>
      <c r="K1865" s="53">
        <f t="shared" si="96"/>
        <v>4591966441</v>
      </c>
      <c r="L1865" s="34">
        <v>0</v>
      </c>
      <c r="O1865" s="35" t="str">
        <f>IF([1]totrevprm!O1866="","",[1]totrevprm!O1866)</f>
        <v/>
      </c>
    </row>
    <row r="1866" spans="1:26">
      <c r="A1866" s="47" t="s">
        <v>72</v>
      </c>
      <c r="B1866" s="48" t="s">
        <v>250</v>
      </c>
      <c r="C1866" s="49" t="s">
        <v>125</v>
      </c>
      <c r="D1866" s="50">
        <v>1998</v>
      </c>
      <c r="E1866" s="51">
        <v>1666545855</v>
      </c>
      <c r="F1866" s="51">
        <v>1359800366</v>
      </c>
      <c r="G1866" s="51">
        <v>2701101642</v>
      </c>
      <c r="H1866" s="51">
        <v>0</v>
      </c>
      <c r="I1866" s="52">
        <f t="shared" si="95"/>
        <v>5727447863</v>
      </c>
      <c r="J1866" s="51">
        <v>-16</v>
      </c>
      <c r="K1866" s="53">
        <f t="shared" si="96"/>
        <v>5727447847</v>
      </c>
      <c r="L1866" s="34">
        <v>0</v>
      </c>
      <c r="O1866" s="35" t="str">
        <f>IF([1]totrevprm!O1867="","",[1]totrevprm!O1867)</f>
        <v/>
      </c>
    </row>
    <row r="1867" spans="1:26">
      <c r="A1867" s="47" t="s">
        <v>72</v>
      </c>
      <c r="B1867" s="48" t="s">
        <v>250</v>
      </c>
      <c r="C1867" s="49" t="s">
        <v>125</v>
      </c>
      <c r="D1867" s="50">
        <v>1999</v>
      </c>
      <c r="E1867" s="51">
        <v>1487871383</v>
      </c>
      <c r="F1867" s="51">
        <v>1571644120</v>
      </c>
      <c r="G1867" s="51">
        <v>2914712068</v>
      </c>
      <c r="H1867" s="51">
        <v>0</v>
      </c>
      <c r="I1867" s="52">
        <f t="shared" si="95"/>
        <v>5974227571</v>
      </c>
      <c r="J1867" s="51">
        <v>-9476</v>
      </c>
      <c r="K1867" s="53">
        <f t="shared" si="96"/>
        <v>5974218095</v>
      </c>
      <c r="L1867" s="34">
        <v>0</v>
      </c>
      <c r="O1867" s="35" t="str">
        <f>IF([1]totrevprm!O1868="","",[1]totrevprm!O1868)</f>
        <v/>
      </c>
    </row>
    <row r="1868" spans="1:26">
      <c r="A1868" s="47" t="s">
        <v>72</v>
      </c>
      <c r="B1868" s="48" t="s">
        <v>250</v>
      </c>
      <c r="C1868" s="49" t="s">
        <v>125</v>
      </c>
      <c r="D1868" s="50">
        <v>2000</v>
      </c>
      <c r="E1868" s="51">
        <v>1430064071</v>
      </c>
      <c r="F1868" s="51">
        <v>1770580874</v>
      </c>
      <c r="G1868" s="51">
        <v>3222048692</v>
      </c>
      <c r="H1868" s="51">
        <v>0</v>
      </c>
      <c r="I1868" s="52">
        <f t="shared" si="95"/>
        <v>6422693637</v>
      </c>
      <c r="J1868" s="51">
        <v>-4007509</v>
      </c>
      <c r="K1868" s="53">
        <f t="shared" si="96"/>
        <v>6418686128</v>
      </c>
      <c r="L1868" s="34">
        <v>0</v>
      </c>
      <c r="O1868" s="35" t="str">
        <f>IF([1]totrevprm!O1869="","",[1]totrevprm!O1869)</f>
        <v/>
      </c>
      <c r="V1868" s="35" t="s">
        <v>250</v>
      </c>
      <c r="W1868" s="55">
        <v>935815</v>
      </c>
      <c r="X1868" s="55">
        <v>5949091</v>
      </c>
      <c r="Y1868" s="55">
        <v>14622226</v>
      </c>
      <c r="Z1868" s="55">
        <v>0</v>
      </c>
    </row>
    <row r="1869" spans="1:26">
      <c r="A1869" s="47" t="s">
        <v>72</v>
      </c>
      <c r="B1869" s="48" t="s">
        <v>250</v>
      </c>
      <c r="C1869" s="49" t="s">
        <v>125</v>
      </c>
      <c r="D1869" s="50">
        <v>2001</v>
      </c>
      <c r="E1869" s="51">
        <v>1501528707</v>
      </c>
      <c r="F1869" s="51">
        <v>2279654961</v>
      </c>
      <c r="G1869" s="51">
        <v>3549289750</v>
      </c>
      <c r="H1869" s="51">
        <v>0</v>
      </c>
      <c r="I1869" s="52">
        <f t="shared" si="95"/>
        <v>7330473418</v>
      </c>
      <c r="J1869" s="51">
        <v>-1625270</v>
      </c>
      <c r="K1869" s="53">
        <f t="shared" si="96"/>
        <v>7328848148</v>
      </c>
      <c r="L1869" s="34">
        <v>0</v>
      </c>
      <c r="O1869" s="35" t="str">
        <f>IF([1]totrevprm!O1870="","",[1]totrevprm!O1870)</f>
        <v/>
      </c>
      <c r="V1869" s="35"/>
      <c r="W1869" s="55"/>
      <c r="X1869" s="55"/>
      <c r="Y1869" s="55"/>
      <c r="Z1869" s="55"/>
    </row>
    <row r="1870" spans="1:26">
      <c r="A1870" s="47" t="s">
        <v>72</v>
      </c>
      <c r="B1870" s="48" t="s">
        <v>250</v>
      </c>
      <c r="C1870" s="49" t="s">
        <v>125</v>
      </c>
      <c r="D1870" s="50">
        <v>2002</v>
      </c>
      <c r="E1870" s="51">
        <v>1444948195</v>
      </c>
      <c r="F1870" s="51">
        <v>3123055348</v>
      </c>
      <c r="G1870" s="51">
        <v>3713329481</v>
      </c>
      <c r="H1870" s="51">
        <v>0</v>
      </c>
      <c r="I1870" s="52">
        <f t="shared" si="95"/>
        <v>8281333024</v>
      </c>
      <c r="J1870" s="51">
        <v>-680333</v>
      </c>
      <c r="K1870" s="53">
        <f t="shared" si="96"/>
        <v>8280652691</v>
      </c>
      <c r="L1870" s="34">
        <v>0</v>
      </c>
      <c r="O1870" s="35" t="str">
        <f>IF([1]totrevprm!O1871="","",[1]totrevprm!O1871)</f>
        <v/>
      </c>
      <c r="V1870" s="35"/>
      <c r="W1870" s="55"/>
      <c r="X1870" s="55"/>
      <c r="Y1870" s="55"/>
      <c r="Z1870" s="55"/>
    </row>
    <row r="1871" spans="1:26">
      <c r="A1871" s="47" t="s">
        <v>72</v>
      </c>
      <c r="B1871" s="48" t="s">
        <v>250</v>
      </c>
      <c r="C1871" s="49" t="s">
        <v>125</v>
      </c>
      <c r="D1871" s="50">
        <v>2003</v>
      </c>
      <c r="E1871" s="56">
        <v>1655657032</v>
      </c>
      <c r="F1871" s="56">
        <v>2605889350</v>
      </c>
      <c r="G1871" s="56">
        <v>3932606069</v>
      </c>
      <c r="H1871" s="51">
        <v>0</v>
      </c>
      <c r="I1871" s="52">
        <f t="shared" si="95"/>
        <v>8194152451</v>
      </c>
      <c r="J1871" s="51">
        <v>-638</v>
      </c>
      <c r="K1871" s="53">
        <f t="shared" si="96"/>
        <v>8194151813</v>
      </c>
      <c r="L1871" s="34">
        <v>0</v>
      </c>
      <c r="O1871" s="35" t="str">
        <f>IF([1]totrevprm!O1872="","",[1]totrevprm!O1872)</f>
        <v/>
      </c>
      <c r="V1871" s="35"/>
      <c r="W1871" s="55"/>
      <c r="X1871" s="55"/>
      <c r="Y1871" s="55"/>
      <c r="Z1871" s="55"/>
    </row>
    <row r="1872" spans="1:26">
      <c r="A1872" s="47" t="s">
        <v>72</v>
      </c>
      <c r="B1872" s="48" t="s">
        <v>250</v>
      </c>
      <c r="C1872" s="49" t="s">
        <v>251</v>
      </c>
      <c r="D1872" s="50">
        <v>2004</v>
      </c>
      <c r="E1872" s="56">
        <v>1730265571</v>
      </c>
      <c r="F1872" s="56">
        <v>2325831748</v>
      </c>
      <c r="G1872" s="56">
        <v>4064383321</v>
      </c>
      <c r="H1872" s="51">
        <v>0</v>
      </c>
      <c r="I1872" s="52">
        <f t="shared" si="95"/>
        <v>8120480640</v>
      </c>
      <c r="J1872" s="51">
        <v>-8189917</v>
      </c>
      <c r="K1872" s="53">
        <f t="shared" si="96"/>
        <v>8112290723</v>
      </c>
      <c r="L1872" s="34">
        <v>0</v>
      </c>
      <c r="O1872" s="35" t="str">
        <f>IF([1]totrevprm!O1873="","",[1]totrevprm!O1873)</f>
        <v/>
      </c>
      <c r="V1872" s="35"/>
      <c r="W1872" s="55"/>
      <c r="X1872" s="55"/>
      <c r="Y1872" s="55"/>
      <c r="Z1872" s="55"/>
    </row>
    <row r="1873" spans="1:26">
      <c r="A1873" s="47" t="s">
        <v>72</v>
      </c>
      <c r="B1873" s="48" t="s">
        <v>250</v>
      </c>
      <c r="C1873" s="49"/>
      <c r="D1873" s="50">
        <v>2005</v>
      </c>
      <c r="E1873" s="56">
        <v>1765205723</v>
      </c>
      <c r="F1873" s="56">
        <v>1755752897</v>
      </c>
      <c r="G1873" s="56">
        <v>4591263222.8699903</v>
      </c>
      <c r="H1873" s="51">
        <v>0</v>
      </c>
      <c r="I1873" s="52">
        <f t="shared" si="95"/>
        <v>8112221842.8699903</v>
      </c>
      <c r="J1873" s="51">
        <v>-458474</v>
      </c>
      <c r="K1873" s="53">
        <f t="shared" si="96"/>
        <v>8111763368.8699903</v>
      </c>
      <c r="L1873" s="34">
        <v>0</v>
      </c>
      <c r="O1873" s="35" t="str">
        <f>IF([1]totrevprm!O1874="","",[1]totrevprm!O1874)</f>
        <v/>
      </c>
      <c r="V1873" s="35"/>
      <c r="W1873" s="55"/>
      <c r="X1873" s="55"/>
      <c r="Y1873" s="55"/>
      <c r="Z1873" s="55"/>
    </row>
    <row r="1874" spans="1:26">
      <c r="A1874" s="47" t="s">
        <v>72</v>
      </c>
      <c r="B1874" s="48" t="s">
        <v>250</v>
      </c>
      <c r="C1874" s="49"/>
      <c r="D1874" s="50">
        <v>2006</v>
      </c>
      <c r="E1874" s="34">
        <v>1861350986</v>
      </c>
      <c r="F1874" s="34">
        <v>2269001472</v>
      </c>
      <c r="G1874" s="34">
        <v>4529139294</v>
      </c>
      <c r="H1874" s="34">
        <v>0</v>
      </c>
      <c r="I1874" s="52">
        <f t="shared" si="95"/>
        <v>8659491752</v>
      </c>
      <c r="J1874" s="51">
        <v>-6030826</v>
      </c>
      <c r="K1874" s="53">
        <f t="shared" si="96"/>
        <v>8653460926</v>
      </c>
      <c r="L1874" s="34">
        <v>0</v>
      </c>
      <c r="O1874" s="35" t="str">
        <f>IF([1]totrevprm!O1875="","",[1]totrevprm!O1875)</f>
        <v/>
      </c>
      <c r="V1874" s="35"/>
      <c r="W1874" s="55"/>
      <c r="X1874" s="55"/>
      <c r="Y1874" s="55"/>
      <c r="Z1874" s="55"/>
    </row>
    <row r="1875" spans="1:26">
      <c r="A1875" s="47" t="s">
        <v>72</v>
      </c>
      <c r="B1875" s="48" t="s">
        <v>250</v>
      </c>
      <c r="C1875" s="49"/>
      <c r="D1875" s="50">
        <v>2007</v>
      </c>
      <c r="E1875" s="34">
        <v>1998754287</v>
      </c>
      <c r="F1875" s="34">
        <v>2440261232</v>
      </c>
      <c r="G1875" s="34">
        <v>5259106045</v>
      </c>
      <c r="H1875" s="34">
        <v>0</v>
      </c>
      <c r="I1875" s="52">
        <f t="shared" si="95"/>
        <v>9698121564</v>
      </c>
      <c r="J1875" s="51">
        <v>-789499</v>
      </c>
      <c r="K1875" s="53">
        <f t="shared" si="96"/>
        <v>9697332065</v>
      </c>
      <c r="L1875" s="34">
        <v>0</v>
      </c>
      <c r="O1875" s="35" t="str">
        <f>IF([1]totrevprm!O1876="","",[1]totrevprm!O1876)</f>
        <v/>
      </c>
      <c r="V1875" s="35"/>
      <c r="W1875" s="55"/>
      <c r="X1875" s="55"/>
      <c r="Y1875" s="55"/>
      <c r="Z1875" s="55"/>
    </row>
    <row r="1876" spans="1:26">
      <c r="A1876" s="47" t="s">
        <v>72</v>
      </c>
      <c r="B1876" s="48" t="s">
        <v>250</v>
      </c>
      <c r="C1876" s="49"/>
      <c r="D1876" s="50">
        <v>2008</v>
      </c>
      <c r="E1876" s="34">
        <v>1979623601</v>
      </c>
      <c r="F1876" s="34">
        <v>3356157996</v>
      </c>
      <c r="G1876" s="34">
        <v>5451118842</v>
      </c>
      <c r="H1876" s="34">
        <v>0</v>
      </c>
      <c r="I1876" s="52">
        <f t="shared" si="95"/>
        <v>10786900439</v>
      </c>
      <c r="J1876" s="51">
        <v>-627535</v>
      </c>
      <c r="K1876" s="53">
        <f t="shared" si="96"/>
        <v>10786272904</v>
      </c>
      <c r="L1876" s="34">
        <v>0</v>
      </c>
      <c r="O1876" s="35" t="str">
        <f>IF([1]totrevprm!O1877="","",[1]totrevprm!O1877)</f>
        <v/>
      </c>
      <c r="V1876" s="35"/>
      <c r="W1876" s="55"/>
      <c r="X1876" s="55"/>
      <c r="Y1876" s="55"/>
      <c r="Z1876" s="55"/>
    </row>
    <row r="1877" spans="1:26">
      <c r="A1877" s="47" t="s">
        <v>72</v>
      </c>
      <c r="B1877" s="48" t="s">
        <v>250</v>
      </c>
      <c r="C1877" s="49"/>
      <c r="D1877" s="50">
        <v>2009</v>
      </c>
      <c r="E1877" s="34">
        <v>2073784687</v>
      </c>
      <c r="F1877" s="34">
        <v>3182730359</v>
      </c>
      <c r="G1877" s="34">
        <v>5500132259</v>
      </c>
      <c r="H1877" s="34">
        <v>0</v>
      </c>
      <c r="I1877" s="52">
        <f t="shared" si="95"/>
        <v>10756647305</v>
      </c>
      <c r="J1877" s="51">
        <v>-17044</v>
      </c>
      <c r="K1877" s="53">
        <f t="shared" si="96"/>
        <v>10756630261</v>
      </c>
      <c r="L1877" s="34">
        <v>0</v>
      </c>
      <c r="O1877" s="35" t="str">
        <f>IF([1]totrevprm!O1878="","",[1]totrevprm!O1878)</f>
        <v/>
      </c>
      <c r="V1877" s="35"/>
      <c r="W1877" s="55"/>
      <c r="X1877" s="55"/>
      <c r="Y1877" s="55"/>
      <c r="Z1877" s="55"/>
    </row>
    <row r="1878" spans="1:26">
      <c r="A1878" s="47" t="s">
        <v>72</v>
      </c>
      <c r="B1878" s="48" t="s">
        <v>250</v>
      </c>
      <c r="C1878" s="49"/>
      <c r="D1878" s="50">
        <v>2010</v>
      </c>
      <c r="E1878" s="34">
        <v>2111985056</v>
      </c>
      <c r="F1878" s="34">
        <v>2753671184</v>
      </c>
      <c r="G1878" s="34">
        <v>5049423119</v>
      </c>
      <c r="H1878" s="34">
        <v>0</v>
      </c>
      <c r="I1878" s="52">
        <f t="shared" si="95"/>
        <v>9915079359</v>
      </c>
      <c r="J1878" s="51">
        <v>-218170</v>
      </c>
      <c r="K1878" s="53">
        <f t="shared" si="96"/>
        <v>9914861189</v>
      </c>
      <c r="L1878" s="34">
        <v>0</v>
      </c>
      <c r="O1878" s="35" t="str">
        <f>IF([1]totrevprm!O1879="","",[1]totrevprm!O1879)</f>
        <v/>
      </c>
      <c r="V1878" s="35"/>
      <c r="W1878" s="55"/>
      <c r="X1878" s="55"/>
      <c r="Y1878" s="55"/>
      <c r="Z1878" s="55"/>
    </row>
    <row r="1879" spans="1:26">
      <c r="A1879" s="47" t="s">
        <v>72</v>
      </c>
      <c r="B1879" s="48" t="s">
        <v>250</v>
      </c>
      <c r="C1879" s="49"/>
      <c r="D1879" s="50">
        <v>2011</v>
      </c>
      <c r="E1879" s="34">
        <v>2210764960</v>
      </c>
      <c r="F1879" s="34">
        <v>2693037933</v>
      </c>
      <c r="G1879" s="34">
        <v>4983060377</v>
      </c>
      <c r="H1879" s="34">
        <v>0</v>
      </c>
      <c r="I1879" s="52">
        <f t="shared" si="95"/>
        <v>9886863270</v>
      </c>
      <c r="J1879" s="51">
        <v>-4</v>
      </c>
      <c r="K1879" s="53">
        <f t="shared" si="96"/>
        <v>9886863266</v>
      </c>
      <c r="L1879" s="34">
        <v>0</v>
      </c>
      <c r="O1879" s="35" t="str">
        <f>IF([1]totrevprm!O1880="","",[1]totrevprm!O1880)</f>
        <v/>
      </c>
      <c r="V1879" s="35"/>
      <c r="W1879" s="55"/>
      <c r="X1879" s="55"/>
      <c r="Y1879" s="55"/>
      <c r="Z1879" s="55"/>
    </row>
    <row r="1880" spans="1:26">
      <c r="A1880" s="47" t="s">
        <v>72</v>
      </c>
      <c r="B1880" s="48" t="s">
        <v>250</v>
      </c>
      <c r="C1880" s="49"/>
      <c r="D1880" s="50">
        <v>2012</v>
      </c>
      <c r="E1880" s="34">
        <v>2277685879</v>
      </c>
      <c r="F1880" s="34">
        <v>3080368151</v>
      </c>
      <c r="G1880" s="34">
        <v>4784544073</v>
      </c>
      <c r="H1880" s="34">
        <v>0</v>
      </c>
      <c r="I1880" s="52">
        <f t="shared" si="95"/>
        <v>10142598103</v>
      </c>
      <c r="J1880" s="51">
        <v>-14238</v>
      </c>
      <c r="K1880" s="53">
        <f t="shared" si="96"/>
        <v>10142583865</v>
      </c>
      <c r="L1880" s="34">
        <v>0</v>
      </c>
      <c r="O1880" s="35" t="str">
        <f>IF([1]totrevprm!O1881="","",[1]totrevprm!O1881)</f>
        <v/>
      </c>
      <c r="V1880" s="35"/>
      <c r="W1880" s="55"/>
      <c r="X1880" s="55"/>
      <c r="Y1880" s="55"/>
      <c r="Z1880" s="55"/>
    </row>
    <row r="1881" spans="1:26">
      <c r="A1881" s="47" t="s">
        <v>72</v>
      </c>
      <c r="B1881" s="48" t="s">
        <v>250</v>
      </c>
      <c r="C1881" s="49"/>
      <c r="D1881" s="50">
        <v>2013</v>
      </c>
      <c r="E1881" s="34">
        <v>2351477080</v>
      </c>
      <c r="F1881" s="34">
        <v>2719503365</v>
      </c>
      <c r="G1881" s="34">
        <v>4311104753</v>
      </c>
      <c r="H1881" s="34">
        <v>0</v>
      </c>
      <c r="I1881" s="52">
        <f t="shared" si="95"/>
        <v>9382085198</v>
      </c>
      <c r="J1881" s="51">
        <v>-361450</v>
      </c>
      <c r="K1881" s="53">
        <f t="shared" si="96"/>
        <v>9381723748</v>
      </c>
      <c r="L1881" s="34">
        <v>0</v>
      </c>
      <c r="O1881" s="35" t="str">
        <f>IF([1]totrevprm!O1882="","",[1]totrevprm!O1882)</f>
        <v/>
      </c>
      <c r="V1881" s="35"/>
      <c r="W1881" s="55"/>
      <c r="X1881" s="55"/>
      <c r="Y1881" s="55"/>
      <c r="Z1881" s="55"/>
    </row>
    <row r="1882" spans="1:26">
      <c r="A1882" s="47" t="s">
        <v>72</v>
      </c>
      <c r="B1882" s="48" t="s">
        <v>250</v>
      </c>
      <c r="C1882" s="49"/>
      <c r="D1882" s="50">
        <v>2014</v>
      </c>
      <c r="E1882" s="34">
        <v>2314671468</v>
      </c>
      <c r="F1882" s="34">
        <v>2867068449</v>
      </c>
      <c r="G1882" s="34">
        <v>3175460935</v>
      </c>
      <c r="H1882" s="34">
        <v>0</v>
      </c>
      <c r="I1882" s="52">
        <f t="shared" si="95"/>
        <v>8357200852</v>
      </c>
      <c r="J1882" s="51">
        <v>-24227</v>
      </c>
      <c r="K1882" s="53">
        <f t="shared" si="96"/>
        <v>8357176625</v>
      </c>
      <c r="L1882" s="34">
        <v>0</v>
      </c>
      <c r="M1882" s="72" t="s">
        <v>252</v>
      </c>
      <c r="N1882" t="s">
        <v>101</v>
      </c>
      <c r="O1882" s="35" t="str">
        <f>IF([1]totrevprm!O1883="","",[1]totrevprm!O1883)</f>
        <v/>
      </c>
      <c r="R1882" s="67"/>
      <c r="S1882" s="33">
        <f>+[2]Sheet1!$I$30</f>
        <v>8035456219</v>
      </c>
      <c r="T1882" s="33" t="s">
        <v>110</v>
      </c>
      <c r="U1882" s="33">
        <f>+[2]Sheet1!$I$31</f>
        <v>21</v>
      </c>
      <c r="V1882" s="35"/>
      <c r="W1882" s="55"/>
      <c r="X1882" s="55"/>
      <c r="Y1882" s="57">
        <v>11210917154</v>
      </c>
      <c r="Z1882" s="55"/>
    </row>
    <row r="1883" spans="1:26">
      <c r="A1883" s="47" t="s">
        <v>72</v>
      </c>
      <c r="B1883" s="48" t="s">
        <v>250</v>
      </c>
      <c r="C1883" s="49"/>
      <c r="D1883" s="50">
        <v>2015</v>
      </c>
      <c r="E1883" s="34">
        <v>2348832828</v>
      </c>
      <c r="F1883" s="34">
        <v>3916091296</v>
      </c>
      <c r="G1883" s="34">
        <v>7730697467</v>
      </c>
      <c r="H1883" s="34">
        <v>0</v>
      </c>
      <c r="I1883" s="52">
        <f t="shared" si="95"/>
        <v>13995621591</v>
      </c>
      <c r="J1883" s="51">
        <v>-531345</v>
      </c>
      <c r="K1883" s="53">
        <f t="shared" si="96"/>
        <v>13995090246</v>
      </c>
      <c r="L1883" s="34">
        <v>0</v>
      </c>
      <c r="M1883" s="72" t="s">
        <v>252</v>
      </c>
      <c r="N1883" t="s">
        <v>101</v>
      </c>
      <c r="O1883" s="35" t="str">
        <f>IF([1]totrevprm!O1884="","",[1]totrevprm!O1884)</f>
        <v/>
      </c>
      <c r="P1883" s="32">
        <v>457219296.47098655</v>
      </c>
      <c r="Q1883" s="32">
        <v>246917617.08701494</v>
      </c>
      <c r="R1883" s="67"/>
      <c r="S1883" s="33">
        <f>+[2]Sheet1!$H$30</f>
        <v>6193604502</v>
      </c>
      <c r="T1883" s="33" t="s">
        <v>110</v>
      </c>
      <c r="U1883" s="33">
        <f>+[2]Sheet1!$H$31</f>
        <v>21</v>
      </c>
      <c r="V1883" s="35"/>
      <c r="W1883" s="55"/>
      <c r="X1883" s="55"/>
      <c r="Y1883" s="57">
        <v>13924301969</v>
      </c>
      <c r="Z1883" s="55"/>
    </row>
    <row r="1884" spans="1:26">
      <c r="A1884" s="47" t="s">
        <v>72</v>
      </c>
      <c r="B1884" s="48" t="s">
        <v>250</v>
      </c>
      <c r="C1884" s="49"/>
      <c r="D1884" s="50">
        <v>2016</v>
      </c>
      <c r="E1884" s="34">
        <v>2439177902</v>
      </c>
      <c r="F1884" s="34">
        <v>3577889735</v>
      </c>
      <c r="G1884" s="34">
        <v>5049548561</v>
      </c>
      <c r="H1884" s="34">
        <v>0</v>
      </c>
      <c r="I1884" s="52">
        <f t="shared" si="95"/>
        <v>11066616198</v>
      </c>
      <c r="J1884" s="51">
        <v>-1432</v>
      </c>
      <c r="K1884" s="53">
        <f t="shared" si="96"/>
        <v>11066614766</v>
      </c>
      <c r="L1884" s="34">
        <v>0</v>
      </c>
      <c r="M1884" s="72" t="s">
        <v>252</v>
      </c>
      <c r="N1884" t="s">
        <v>101</v>
      </c>
      <c r="O1884" s="35" t="str">
        <f>IF([1]totrevprm!O1885="","",[1]totrevprm!O1885)</f>
        <v/>
      </c>
      <c r="P1884" s="32">
        <v>476063852.03354275</v>
      </c>
      <c r="Q1884" s="32">
        <v>248053186.83646616</v>
      </c>
      <c r="R1884" s="67"/>
      <c r="S1884" s="33">
        <f>+[2]Sheet1!$G$30</f>
        <v>6429866118</v>
      </c>
      <c r="T1884" s="33" t="s">
        <v>110</v>
      </c>
      <c r="U1884" s="33">
        <f>+[2]Sheet1!$G$31</f>
        <v>21</v>
      </c>
      <c r="V1884" s="35"/>
      <c r="W1884" s="55"/>
      <c r="X1884" s="55"/>
      <c r="Y1884" s="57">
        <v>11479414679</v>
      </c>
      <c r="Z1884" s="55"/>
    </row>
    <row r="1885" spans="1:26">
      <c r="A1885" s="47" t="s">
        <v>72</v>
      </c>
      <c r="B1885" s="48" t="s">
        <v>250</v>
      </c>
      <c r="C1885" s="49"/>
      <c r="D1885" s="50">
        <v>2017</v>
      </c>
      <c r="E1885" s="34">
        <v>2536943637</v>
      </c>
      <c r="F1885" s="34">
        <v>3699829614</v>
      </c>
      <c r="G1885" s="34">
        <v>6688923429.6700001</v>
      </c>
      <c r="H1885" s="34">
        <v>0</v>
      </c>
      <c r="I1885" s="52">
        <f t="shared" si="95"/>
        <v>12925696680.67</v>
      </c>
      <c r="J1885" s="51">
        <v>-263857</v>
      </c>
      <c r="K1885" s="53">
        <f t="shared" si="96"/>
        <v>12925432823.67</v>
      </c>
      <c r="L1885" s="34">
        <v>0</v>
      </c>
      <c r="M1885" s="72" t="s">
        <v>252</v>
      </c>
      <c r="N1885" t="s">
        <v>101</v>
      </c>
      <c r="O1885" s="35" t="str">
        <f>IF([1]totrevprm!O1886="","",[1]totrevprm!O1886)</f>
        <v/>
      </c>
      <c r="P1885" s="32">
        <v>493732256.44660687</v>
      </c>
      <c r="Q1885" s="32">
        <v>221768546.31543308</v>
      </c>
      <c r="R1885" s="67"/>
      <c r="S1885" s="33">
        <f>+[2]Sheet1!$F$30</f>
        <v>5092566300</v>
      </c>
      <c r="T1885" s="33" t="s">
        <v>110</v>
      </c>
      <c r="U1885" s="33">
        <f>+[2]Sheet1!$G$31</f>
        <v>21</v>
      </c>
      <c r="V1885" s="35"/>
      <c r="W1885" s="55"/>
      <c r="X1885" s="55"/>
      <c r="Y1885" s="57">
        <v>11781489729.67</v>
      </c>
      <c r="Z1885" s="55"/>
    </row>
    <row r="1886" spans="1:26">
      <c r="A1886" s="47" t="s">
        <v>72</v>
      </c>
      <c r="B1886" s="48" t="s">
        <v>250</v>
      </c>
      <c r="C1886" s="49"/>
      <c r="D1886" s="50">
        <v>2018</v>
      </c>
      <c r="E1886" s="34">
        <v>2514449460</v>
      </c>
      <c r="F1886" s="34">
        <v>4140826136</v>
      </c>
      <c r="G1886" s="34">
        <v>5762298042</v>
      </c>
      <c r="H1886" s="34">
        <v>0</v>
      </c>
      <c r="I1886" s="52">
        <f t="shared" si="95"/>
        <v>12417573638</v>
      </c>
      <c r="J1886" s="51">
        <v>-298886</v>
      </c>
      <c r="K1886" s="53">
        <f t="shared" si="96"/>
        <v>12417274752</v>
      </c>
      <c r="L1886" s="34">
        <v>0</v>
      </c>
      <c r="M1886" s="72" t="s">
        <v>252</v>
      </c>
      <c r="N1886" t="s">
        <v>101</v>
      </c>
      <c r="O1886" s="35" t="str">
        <f>IF([1]totrevprm!O1887="","",[1]totrevprm!O1887)</f>
        <v/>
      </c>
      <c r="P1886" s="32">
        <v>505585717.37594825</v>
      </c>
      <c r="Q1886" s="32">
        <v>212327873</v>
      </c>
      <c r="R1886" s="67"/>
      <c r="S1886" s="33">
        <v>5327819523</v>
      </c>
      <c r="T1886" s="33" t="s">
        <v>110</v>
      </c>
      <c r="U1886" s="33">
        <v>26</v>
      </c>
      <c r="V1886" s="35"/>
      <c r="W1886" s="55"/>
      <c r="X1886" s="55"/>
      <c r="Y1886" s="57">
        <v>11090117565</v>
      </c>
      <c r="Z1886" s="55"/>
    </row>
    <row r="1887" spans="1:26">
      <c r="A1887" s="47" t="s">
        <v>72</v>
      </c>
      <c r="B1887" s="48" t="s">
        <v>250</v>
      </c>
      <c r="C1887" s="49"/>
      <c r="D1887" s="50">
        <v>2019</v>
      </c>
      <c r="E1887" s="34">
        <v>2710277413</v>
      </c>
      <c r="F1887" s="34">
        <v>4581105908</v>
      </c>
      <c r="G1887" s="34">
        <v>5862638762</v>
      </c>
      <c r="H1887" s="34">
        <v>0</v>
      </c>
      <c r="I1887" s="52">
        <f t="shared" ref="I1887:I1928" si="97">SUM(E1887:H1887)</f>
        <v>13154022083</v>
      </c>
      <c r="J1887" s="51">
        <v>-126602030</v>
      </c>
      <c r="K1887" s="53">
        <f t="shared" ref="K1887" si="98">SUM(I1887:J1887)</f>
        <v>13027420053</v>
      </c>
      <c r="L1887" s="34">
        <v>0</v>
      </c>
      <c r="M1887" s="72" t="s">
        <v>252</v>
      </c>
      <c r="N1887" t="s">
        <v>101</v>
      </c>
      <c r="O1887" s="35" t="str">
        <f>IF([1]totrevprm!O1888="","",[1]totrevprm!O1888)</f>
        <v/>
      </c>
      <c r="P1887" s="32">
        <v>535963907.18177867</v>
      </c>
      <c r="Q1887" s="32">
        <v>229218605.49343744</v>
      </c>
      <c r="R1887" s="67"/>
      <c r="S1887" s="33">
        <v>5225765014</v>
      </c>
      <c r="T1887" s="33" t="s">
        <v>110</v>
      </c>
      <c r="U1887" s="33">
        <v>28</v>
      </c>
      <c r="V1887" s="35"/>
      <c r="W1887" s="55"/>
      <c r="X1887" s="55"/>
      <c r="Y1887" s="34">
        <v>11088403776</v>
      </c>
      <c r="Z1887" s="55"/>
    </row>
    <row r="1888" spans="1:26">
      <c r="A1888" s="47" t="s">
        <v>72</v>
      </c>
      <c r="B1888" s="48" t="s">
        <v>250</v>
      </c>
      <c r="C1888" s="49"/>
      <c r="D1888" s="50">
        <v>2020</v>
      </c>
      <c r="E1888" s="34">
        <v>2626443638</v>
      </c>
      <c r="F1888" s="34">
        <v>5055839175</v>
      </c>
      <c r="G1888" s="34">
        <v>5751275409</v>
      </c>
      <c r="H1888" s="34">
        <v>0</v>
      </c>
      <c r="I1888" s="52">
        <f t="shared" si="97"/>
        <v>13433558222</v>
      </c>
      <c r="J1888" s="51">
        <v>-79</v>
      </c>
      <c r="K1888" s="53">
        <f t="shared" ref="K1888:K1891" si="99">SUM(I1888:J1888)</f>
        <v>13433558143</v>
      </c>
      <c r="L1888" s="34">
        <v>0</v>
      </c>
      <c r="M1888" s="72" t="s">
        <v>252</v>
      </c>
      <c r="N1888" t="s">
        <v>101</v>
      </c>
      <c r="O1888" s="35" t="str">
        <f>IF([1]totrevprm!O1889="","",[1]totrevprm!O1889)</f>
        <v/>
      </c>
      <c r="P1888" s="32">
        <v>545665919</v>
      </c>
      <c r="Q1888" s="32">
        <v>225012769</v>
      </c>
      <c r="R1888" s="67"/>
      <c r="S1888" s="33">
        <v>5504730994</v>
      </c>
      <c r="T1888" s="33" t="s">
        <v>110</v>
      </c>
      <c r="U1888" s="33">
        <v>29</v>
      </c>
      <c r="V1888" s="35"/>
      <c r="W1888" s="55"/>
      <c r="X1888" s="55"/>
      <c r="Y1888" s="34">
        <v>11256006403</v>
      </c>
      <c r="Z1888" s="55"/>
    </row>
    <row r="1889" spans="1:26">
      <c r="A1889" s="47" t="s">
        <v>72</v>
      </c>
      <c r="B1889" s="48" t="s">
        <v>250</v>
      </c>
      <c r="C1889" s="49"/>
      <c r="D1889" s="50">
        <v>2021</v>
      </c>
      <c r="E1889" s="34">
        <v>2803902340</v>
      </c>
      <c r="F1889" s="34">
        <v>4305149044</v>
      </c>
      <c r="G1889" s="34">
        <v>5666697517</v>
      </c>
      <c r="H1889" s="34">
        <v>0</v>
      </c>
      <c r="I1889" s="52">
        <f t="shared" si="97"/>
        <v>12775748901</v>
      </c>
      <c r="J1889" s="51">
        <v>-40234</v>
      </c>
      <c r="K1889" s="53">
        <f t="shared" si="99"/>
        <v>12775708667</v>
      </c>
      <c r="L1889" s="34">
        <v>0</v>
      </c>
      <c r="M1889" s="72" t="s">
        <v>252</v>
      </c>
      <c r="N1889" t="s">
        <v>101</v>
      </c>
      <c r="O1889" s="35"/>
      <c r="P1889" s="32">
        <v>525444118.96000004</v>
      </c>
      <c r="Q1889" s="32">
        <v>239985111</v>
      </c>
      <c r="R1889" s="67"/>
      <c r="S1889" s="33">
        <v>5546807392</v>
      </c>
      <c r="T1889" s="33" t="s">
        <v>110</v>
      </c>
      <c r="U1889" s="33">
        <v>28</v>
      </c>
      <c r="V1889" s="35"/>
      <c r="W1889" s="55"/>
      <c r="X1889" s="55"/>
      <c r="Y1889" s="34">
        <v>11213504909</v>
      </c>
      <c r="Z1889" s="55"/>
    </row>
    <row r="1890" spans="1:26">
      <c r="A1890" s="47" t="s">
        <v>72</v>
      </c>
      <c r="B1890" s="48" t="s">
        <v>250</v>
      </c>
      <c r="C1890" s="49"/>
      <c r="D1890" s="50">
        <v>2022</v>
      </c>
      <c r="E1890" s="34">
        <v>2833586454</v>
      </c>
      <c r="F1890" s="34">
        <v>5988742968</v>
      </c>
      <c r="G1890" s="34">
        <v>5863483418</v>
      </c>
      <c r="H1890" s="34">
        <v>0</v>
      </c>
      <c r="I1890" s="52">
        <f t="shared" si="97"/>
        <v>14685812840</v>
      </c>
      <c r="J1890" s="51">
        <v>-52628</v>
      </c>
      <c r="K1890" s="53">
        <f t="shared" si="99"/>
        <v>14685760212</v>
      </c>
      <c r="L1890" s="34">
        <v>0</v>
      </c>
      <c r="M1890" s="72" t="s">
        <v>252</v>
      </c>
      <c r="N1890" t="s">
        <v>101</v>
      </c>
      <c r="O1890" s="35" t="str">
        <f>IF([1]totrevprm!O1893="","",[1]totrevprm!O1893)</f>
        <v/>
      </c>
      <c r="P1890" s="57">
        <v>542891904</v>
      </c>
      <c r="Q1890" s="57">
        <v>236786474</v>
      </c>
      <c r="S1890" s="33">
        <v>5612769344</v>
      </c>
      <c r="T1890" s="33" t="s">
        <v>110</v>
      </c>
      <c r="U1890" s="33">
        <v>28</v>
      </c>
      <c r="Y1890" s="57">
        <v>11476252762</v>
      </c>
    </row>
    <row r="1891" spans="1:26">
      <c r="A1891" s="47" t="s">
        <v>72</v>
      </c>
      <c r="B1891" s="48" t="s">
        <v>250</v>
      </c>
      <c r="C1891" s="49"/>
      <c r="D1891" s="50">
        <v>2023</v>
      </c>
      <c r="E1891" s="34">
        <v>2785223184</v>
      </c>
      <c r="F1891" s="34">
        <v>7007345377.3227997</v>
      </c>
      <c r="G1891" s="34">
        <v>5769270783</v>
      </c>
      <c r="H1891" s="34">
        <v>0</v>
      </c>
      <c r="I1891" s="52">
        <f t="shared" si="97"/>
        <v>15561839344.3228</v>
      </c>
      <c r="J1891" s="57">
        <v>-73375</v>
      </c>
      <c r="K1891" s="53">
        <f t="shared" si="99"/>
        <v>15561765969.3228</v>
      </c>
      <c r="L1891" s="34">
        <v>0</v>
      </c>
      <c r="M1891" s="72" t="s">
        <v>252</v>
      </c>
      <c r="O1891" s="35"/>
      <c r="P1891" s="57">
        <v>599416031.25999999</v>
      </c>
      <c r="Q1891" s="57">
        <v>235276582</v>
      </c>
      <c r="S1891" s="33">
        <v>6064756705</v>
      </c>
      <c r="T1891" s="33" t="s">
        <v>110</v>
      </c>
      <c r="U1891" s="33">
        <v>26</v>
      </c>
      <c r="Y1891" s="57">
        <v>11834027488.3009</v>
      </c>
    </row>
    <row r="1892" spans="1:26">
      <c r="A1892" s="47"/>
      <c r="B1892" s="49"/>
      <c r="C1892" s="49"/>
      <c r="E1892" s="51"/>
      <c r="F1892" s="51"/>
      <c r="G1892" s="51"/>
      <c r="H1892" s="51"/>
      <c r="I1892" s="52"/>
      <c r="K1892" s="59"/>
      <c r="L1892" s="34"/>
      <c r="O1892" s="35"/>
    </row>
    <row r="1893" spans="1:26">
      <c r="A1893" s="47" t="s">
        <v>73</v>
      </c>
      <c r="B1893" s="48" t="s">
        <v>253</v>
      </c>
      <c r="C1893" s="49" t="s">
        <v>124</v>
      </c>
      <c r="D1893" s="50">
        <v>1988</v>
      </c>
      <c r="E1893" s="51">
        <v>97626321</v>
      </c>
      <c r="F1893" s="51">
        <v>94368976</v>
      </c>
      <c r="G1893" s="51">
        <v>85482029</v>
      </c>
      <c r="H1893" s="51">
        <v>0</v>
      </c>
      <c r="I1893" s="52">
        <f t="shared" si="97"/>
        <v>277477326</v>
      </c>
      <c r="J1893" s="51">
        <v>-716991</v>
      </c>
      <c r="K1893" s="53">
        <f>SUM(I1893:J1893)</f>
        <v>276760335</v>
      </c>
      <c r="L1893" s="34">
        <v>0</v>
      </c>
      <c r="O1893" s="35" t="str">
        <f>IF([1]totrevprm!O1894="","",[1]totrevprm!O1894)</f>
        <v/>
      </c>
    </row>
    <row r="1894" spans="1:26">
      <c r="A1894" s="47" t="s">
        <v>73</v>
      </c>
      <c r="B1894" s="48" t="s">
        <v>253</v>
      </c>
      <c r="C1894" s="49" t="s">
        <v>125</v>
      </c>
      <c r="D1894" s="50">
        <v>1989</v>
      </c>
      <c r="E1894" s="51">
        <v>90923902</v>
      </c>
      <c r="F1894" s="51">
        <v>84285866</v>
      </c>
      <c r="G1894" s="51">
        <v>90453608</v>
      </c>
      <c r="H1894" s="51">
        <v>0</v>
      </c>
      <c r="I1894" s="52">
        <f t="shared" si="97"/>
        <v>265663376</v>
      </c>
      <c r="J1894" s="51">
        <v>-353372</v>
      </c>
      <c r="K1894" s="53">
        <f t="shared" ref="K1894:K1928" si="100">SUM(I1894:J1894)</f>
        <v>265310004</v>
      </c>
      <c r="L1894" s="34">
        <v>0</v>
      </c>
      <c r="O1894" s="35" t="str">
        <f>IF([1]totrevprm!O1895="","",[1]totrevprm!O1895)</f>
        <v/>
      </c>
    </row>
    <row r="1895" spans="1:26">
      <c r="A1895" s="47" t="s">
        <v>73</v>
      </c>
      <c r="B1895" s="48" t="s">
        <v>253</v>
      </c>
      <c r="C1895" s="49" t="s">
        <v>125</v>
      </c>
      <c r="D1895" s="50">
        <v>1990</v>
      </c>
      <c r="E1895" s="51">
        <v>90058438</v>
      </c>
      <c r="F1895" s="51">
        <v>93698388.680000007</v>
      </c>
      <c r="G1895" s="51">
        <v>97798492</v>
      </c>
      <c r="H1895" s="51">
        <v>0</v>
      </c>
      <c r="I1895" s="52">
        <f t="shared" si="97"/>
        <v>281555318.68000001</v>
      </c>
      <c r="J1895" s="51">
        <v>-493843</v>
      </c>
      <c r="K1895" s="53">
        <f t="shared" si="100"/>
        <v>281061475.68000001</v>
      </c>
      <c r="L1895" s="34">
        <v>0</v>
      </c>
      <c r="O1895" s="35" t="str">
        <f>IF([1]totrevprm!O1896="","",[1]totrevprm!O1896)</f>
        <v/>
      </c>
    </row>
    <row r="1896" spans="1:26">
      <c r="A1896" s="47" t="s">
        <v>73</v>
      </c>
      <c r="B1896" s="48" t="s">
        <v>253</v>
      </c>
      <c r="C1896" s="49" t="s">
        <v>125</v>
      </c>
      <c r="D1896" s="50">
        <v>1991</v>
      </c>
      <c r="E1896" s="51">
        <v>96951799</v>
      </c>
      <c r="F1896" s="51">
        <v>81766219</v>
      </c>
      <c r="G1896" s="51">
        <v>99883708</v>
      </c>
      <c r="H1896" s="51">
        <v>0</v>
      </c>
      <c r="I1896" s="52">
        <f t="shared" si="97"/>
        <v>278601726</v>
      </c>
      <c r="J1896" s="51">
        <v>-396244</v>
      </c>
      <c r="K1896" s="53">
        <f t="shared" si="100"/>
        <v>278205482</v>
      </c>
      <c r="L1896" s="34">
        <v>0</v>
      </c>
      <c r="O1896" s="35" t="str">
        <f>IF([1]totrevprm!O1897="","",[1]totrevprm!O1897)</f>
        <v/>
      </c>
    </row>
    <row r="1897" spans="1:26">
      <c r="A1897" s="47" t="s">
        <v>73</v>
      </c>
      <c r="B1897" s="48" t="s">
        <v>253</v>
      </c>
      <c r="C1897" s="49" t="s">
        <v>125</v>
      </c>
      <c r="D1897" s="50">
        <v>1992</v>
      </c>
      <c r="E1897" s="51">
        <v>105896069</v>
      </c>
      <c r="F1897" s="51">
        <v>82392605.079999998</v>
      </c>
      <c r="G1897" s="51">
        <v>112094162</v>
      </c>
      <c r="H1897" s="51">
        <v>0</v>
      </c>
      <c r="I1897" s="52">
        <f t="shared" si="97"/>
        <v>300382836.07999998</v>
      </c>
      <c r="J1897" s="51">
        <v>-436018</v>
      </c>
      <c r="K1897" s="53">
        <f t="shared" si="100"/>
        <v>299946818.07999998</v>
      </c>
      <c r="L1897" s="34">
        <v>0</v>
      </c>
      <c r="O1897" s="35" t="str">
        <f>IF([1]totrevprm!O1898="","",[1]totrevprm!O1898)</f>
        <v/>
      </c>
    </row>
    <row r="1898" spans="1:26">
      <c r="A1898" s="47" t="s">
        <v>73</v>
      </c>
      <c r="B1898" s="48" t="s">
        <v>253</v>
      </c>
      <c r="C1898" s="49" t="s">
        <v>125</v>
      </c>
      <c r="D1898" s="50">
        <v>1993</v>
      </c>
      <c r="E1898" s="51">
        <v>110151591</v>
      </c>
      <c r="F1898" s="51">
        <v>66544761</v>
      </c>
      <c r="G1898" s="51">
        <v>123196590</v>
      </c>
      <c r="H1898" s="51">
        <v>0</v>
      </c>
      <c r="I1898" s="52">
        <f t="shared" si="97"/>
        <v>299892942</v>
      </c>
      <c r="J1898" s="51">
        <v>-98</v>
      </c>
      <c r="K1898" s="53">
        <f t="shared" si="100"/>
        <v>299892844</v>
      </c>
      <c r="L1898" s="34">
        <v>0</v>
      </c>
      <c r="O1898" s="35" t="str">
        <f>IF([1]totrevprm!O1899="","",[1]totrevprm!O1899)</f>
        <v/>
      </c>
    </row>
    <row r="1899" spans="1:26">
      <c r="A1899" s="47" t="s">
        <v>73</v>
      </c>
      <c r="B1899" s="48" t="s">
        <v>253</v>
      </c>
      <c r="C1899" s="49" t="s">
        <v>125</v>
      </c>
      <c r="D1899" s="50">
        <v>1994</v>
      </c>
      <c r="E1899" s="51">
        <v>120563305</v>
      </c>
      <c r="F1899" s="51">
        <v>82776199</v>
      </c>
      <c r="G1899" s="51">
        <v>127681818</v>
      </c>
      <c r="H1899" s="51">
        <v>0</v>
      </c>
      <c r="I1899" s="52">
        <f t="shared" si="97"/>
        <v>331021322</v>
      </c>
      <c r="J1899" s="51">
        <v>-13853</v>
      </c>
      <c r="K1899" s="53">
        <f t="shared" si="100"/>
        <v>331007469</v>
      </c>
      <c r="L1899" s="34">
        <v>0</v>
      </c>
      <c r="O1899" s="35" t="str">
        <f>IF([1]totrevprm!O1900="","",[1]totrevprm!O1900)</f>
        <v/>
      </c>
    </row>
    <row r="1900" spans="1:26">
      <c r="A1900" s="47" t="s">
        <v>73</v>
      </c>
      <c r="B1900" s="48" t="s">
        <v>253</v>
      </c>
      <c r="C1900" s="49" t="s">
        <v>125</v>
      </c>
      <c r="D1900" s="50">
        <v>1995</v>
      </c>
      <c r="E1900" s="51">
        <v>128258372</v>
      </c>
      <c r="F1900" s="51">
        <v>91755805</v>
      </c>
      <c r="G1900" s="51">
        <v>125844578</v>
      </c>
      <c r="H1900" s="51">
        <v>0</v>
      </c>
      <c r="I1900" s="52">
        <f t="shared" si="97"/>
        <v>345858755</v>
      </c>
      <c r="J1900" s="51">
        <v>-2555861</v>
      </c>
      <c r="K1900" s="53">
        <f t="shared" si="100"/>
        <v>343302894</v>
      </c>
      <c r="L1900" s="34">
        <v>0</v>
      </c>
      <c r="O1900" s="35" t="str">
        <f>IF([1]totrevprm!O1901="","",[1]totrevprm!O1901)</f>
        <v/>
      </c>
    </row>
    <row r="1901" spans="1:26">
      <c r="A1901" s="47" t="s">
        <v>73</v>
      </c>
      <c r="B1901" s="48" t="s">
        <v>253</v>
      </c>
      <c r="C1901" s="49" t="s">
        <v>125</v>
      </c>
      <c r="D1901" s="50">
        <v>1996</v>
      </c>
      <c r="E1901" s="51">
        <v>144853471</v>
      </c>
      <c r="F1901" s="51">
        <v>64293629</v>
      </c>
      <c r="G1901" s="51">
        <v>139762212</v>
      </c>
      <c r="H1901" s="51">
        <v>0</v>
      </c>
      <c r="I1901" s="52">
        <f t="shared" si="97"/>
        <v>348909312</v>
      </c>
      <c r="J1901" s="51">
        <v>-4</v>
      </c>
      <c r="K1901" s="53">
        <f t="shared" si="100"/>
        <v>348909308</v>
      </c>
      <c r="L1901" s="34">
        <v>0</v>
      </c>
      <c r="O1901" s="35" t="str">
        <f>IF([1]totrevprm!O1902="","",[1]totrevprm!O1902)</f>
        <v/>
      </c>
    </row>
    <row r="1902" spans="1:26">
      <c r="A1902" s="47" t="s">
        <v>73</v>
      </c>
      <c r="B1902" s="48" t="s">
        <v>253</v>
      </c>
      <c r="C1902" s="49" t="s">
        <v>125</v>
      </c>
      <c r="D1902" s="50">
        <v>1997</v>
      </c>
      <c r="E1902" s="51">
        <v>132336804</v>
      </c>
      <c r="F1902" s="51">
        <v>73610903</v>
      </c>
      <c r="G1902" s="51">
        <v>137395545</v>
      </c>
      <c r="H1902" s="51">
        <v>0</v>
      </c>
      <c r="I1902" s="52">
        <f t="shared" si="97"/>
        <v>343343252</v>
      </c>
      <c r="J1902" s="51">
        <v>-1755</v>
      </c>
      <c r="K1902" s="53">
        <f t="shared" si="100"/>
        <v>343341497</v>
      </c>
      <c r="L1902" s="34">
        <v>0</v>
      </c>
      <c r="O1902" s="35" t="str">
        <f>IF([1]totrevprm!O1903="","",[1]totrevprm!O1903)</f>
        <v/>
      </c>
    </row>
    <row r="1903" spans="1:26">
      <c r="A1903" s="47" t="s">
        <v>73</v>
      </c>
      <c r="B1903" s="48" t="s">
        <v>253</v>
      </c>
      <c r="C1903" s="49" t="s">
        <v>125</v>
      </c>
      <c r="D1903" s="50">
        <v>1998</v>
      </c>
      <c r="E1903" s="51">
        <v>133370742</v>
      </c>
      <c r="F1903" s="51">
        <v>65128698</v>
      </c>
      <c r="G1903" s="51">
        <v>147217331</v>
      </c>
      <c r="H1903" s="51">
        <v>0</v>
      </c>
      <c r="I1903" s="52">
        <f t="shared" si="97"/>
        <v>345716771</v>
      </c>
      <c r="J1903" s="51">
        <v>-234</v>
      </c>
      <c r="K1903" s="53">
        <f t="shared" si="100"/>
        <v>345716537</v>
      </c>
      <c r="L1903" s="34">
        <v>0</v>
      </c>
      <c r="O1903" s="35" t="str">
        <f>IF([1]totrevprm!O1904="","",[1]totrevprm!O1904)</f>
        <v/>
      </c>
    </row>
    <row r="1904" spans="1:26">
      <c r="A1904" s="47" t="s">
        <v>73</v>
      </c>
      <c r="B1904" s="48" t="s">
        <v>253</v>
      </c>
      <c r="C1904" s="49" t="s">
        <v>125</v>
      </c>
      <c r="D1904" s="50">
        <v>1999</v>
      </c>
      <c r="E1904" s="51">
        <v>132820331</v>
      </c>
      <c r="F1904" s="51">
        <v>84199803</v>
      </c>
      <c r="G1904" s="51">
        <v>164599319</v>
      </c>
      <c r="H1904" s="51">
        <v>0</v>
      </c>
      <c r="I1904" s="52">
        <f t="shared" si="97"/>
        <v>381619453</v>
      </c>
      <c r="J1904" s="51">
        <v>-100007</v>
      </c>
      <c r="K1904" s="53">
        <f t="shared" si="100"/>
        <v>381519446</v>
      </c>
      <c r="L1904" s="34">
        <v>0</v>
      </c>
      <c r="O1904" s="35" t="str">
        <f>IF([1]totrevprm!O1905="","",[1]totrevprm!O1905)</f>
        <v/>
      </c>
    </row>
    <row r="1905" spans="1:26">
      <c r="A1905" s="47" t="s">
        <v>73</v>
      </c>
      <c r="B1905" s="48" t="s">
        <v>253</v>
      </c>
      <c r="C1905" s="49" t="s">
        <v>125</v>
      </c>
      <c r="D1905" s="50">
        <v>2000</v>
      </c>
      <c r="E1905" s="51">
        <v>134954407</v>
      </c>
      <c r="F1905" s="51">
        <v>36964454</v>
      </c>
      <c r="G1905" s="51">
        <v>279127327</v>
      </c>
      <c r="H1905" s="51">
        <v>0</v>
      </c>
      <c r="I1905" s="52">
        <f t="shared" si="97"/>
        <v>451046188</v>
      </c>
      <c r="J1905" s="51">
        <v>-251526</v>
      </c>
      <c r="K1905" s="53">
        <f t="shared" si="100"/>
        <v>450794662</v>
      </c>
      <c r="L1905" s="34">
        <v>0</v>
      </c>
      <c r="O1905" s="35" t="str">
        <f>IF([1]totrevprm!O1906="","",[1]totrevprm!O1906)</f>
        <v/>
      </c>
      <c r="V1905" s="35" t="s">
        <v>253</v>
      </c>
      <c r="W1905" s="55">
        <v>163374</v>
      </c>
      <c r="X1905" s="55">
        <v>38682</v>
      </c>
      <c r="Y1905" s="55">
        <v>1689644</v>
      </c>
      <c r="Z1905" s="55">
        <v>0</v>
      </c>
    </row>
    <row r="1906" spans="1:26">
      <c r="A1906" s="47" t="s">
        <v>73</v>
      </c>
      <c r="B1906" s="48" t="s">
        <v>253</v>
      </c>
      <c r="C1906" s="49" t="s">
        <v>125</v>
      </c>
      <c r="D1906" s="50">
        <v>2001</v>
      </c>
      <c r="E1906" s="51">
        <v>140089330</v>
      </c>
      <c r="F1906" s="51">
        <v>119654633</v>
      </c>
      <c r="G1906" s="51">
        <v>307424423</v>
      </c>
      <c r="H1906" s="51">
        <v>0</v>
      </c>
      <c r="I1906" s="52">
        <f t="shared" si="97"/>
        <v>567168386</v>
      </c>
      <c r="J1906" s="51">
        <v>-81824</v>
      </c>
      <c r="K1906" s="53">
        <f t="shared" si="100"/>
        <v>567086562</v>
      </c>
      <c r="L1906" s="34">
        <v>0</v>
      </c>
      <c r="O1906" s="35" t="str">
        <f>IF([1]totrevprm!O1907="","",[1]totrevprm!O1907)</f>
        <v/>
      </c>
      <c r="V1906" s="35"/>
      <c r="W1906" s="55"/>
      <c r="X1906" s="55"/>
      <c r="Y1906" s="55"/>
      <c r="Z1906" s="55"/>
    </row>
    <row r="1907" spans="1:26">
      <c r="A1907" s="47" t="s">
        <v>73</v>
      </c>
      <c r="B1907" s="48" t="s">
        <v>253</v>
      </c>
      <c r="C1907" s="49" t="s">
        <v>125</v>
      </c>
      <c r="D1907" s="50">
        <v>2002</v>
      </c>
      <c r="E1907" s="51">
        <v>161370610</v>
      </c>
      <c r="F1907" s="51">
        <v>177390092</v>
      </c>
      <c r="G1907" s="51">
        <v>328364747</v>
      </c>
      <c r="H1907" s="51">
        <v>0</v>
      </c>
      <c r="I1907" s="52">
        <f t="shared" si="97"/>
        <v>667125449</v>
      </c>
      <c r="J1907" s="51">
        <v>-3</v>
      </c>
      <c r="K1907" s="53">
        <f t="shared" si="100"/>
        <v>667125446</v>
      </c>
      <c r="L1907" s="34">
        <v>0</v>
      </c>
      <c r="O1907" s="35" t="str">
        <f>IF([1]totrevprm!O1908="","",[1]totrevprm!O1908)</f>
        <v/>
      </c>
      <c r="V1907" s="35"/>
      <c r="W1907" s="55"/>
      <c r="X1907" s="55"/>
      <c r="Y1907" s="55"/>
      <c r="Z1907" s="55"/>
    </row>
    <row r="1908" spans="1:26">
      <c r="A1908" s="47" t="s">
        <v>73</v>
      </c>
      <c r="B1908" s="48" t="s">
        <v>253</v>
      </c>
      <c r="C1908" s="49" t="s">
        <v>125</v>
      </c>
      <c r="D1908" s="50">
        <v>2003</v>
      </c>
      <c r="E1908" s="56">
        <v>158450513</v>
      </c>
      <c r="F1908" s="56">
        <v>160053167</v>
      </c>
      <c r="G1908" s="56">
        <v>358083018</v>
      </c>
      <c r="H1908" s="51">
        <v>0</v>
      </c>
      <c r="I1908" s="52">
        <f t="shared" si="97"/>
        <v>676586698</v>
      </c>
      <c r="J1908" s="51">
        <v>-1</v>
      </c>
      <c r="K1908" s="53">
        <f t="shared" si="100"/>
        <v>676586697</v>
      </c>
      <c r="L1908" s="34">
        <v>0</v>
      </c>
      <c r="O1908" s="35" t="str">
        <f>IF([1]totrevprm!O1909="","",[1]totrevprm!O1909)</f>
        <v/>
      </c>
      <c r="V1908" s="35"/>
      <c r="W1908" s="55"/>
      <c r="X1908" s="55"/>
      <c r="Y1908" s="55"/>
      <c r="Z1908" s="55"/>
    </row>
    <row r="1909" spans="1:26">
      <c r="A1909" s="47" t="s">
        <v>73</v>
      </c>
      <c r="B1909" s="48" t="s">
        <v>253</v>
      </c>
      <c r="C1909" s="49" t="s">
        <v>125</v>
      </c>
      <c r="D1909" s="50">
        <v>2004</v>
      </c>
      <c r="E1909" s="56">
        <v>159012531</v>
      </c>
      <c r="F1909" s="56">
        <v>134792266</v>
      </c>
      <c r="G1909" s="56">
        <v>387015674</v>
      </c>
      <c r="H1909" s="51">
        <v>0</v>
      </c>
      <c r="I1909" s="52">
        <f t="shared" si="97"/>
        <v>680820471</v>
      </c>
      <c r="J1909" s="51">
        <v>-1163</v>
      </c>
      <c r="K1909" s="53">
        <f t="shared" si="100"/>
        <v>680819308</v>
      </c>
      <c r="L1909" s="34">
        <v>0</v>
      </c>
      <c r="O1909" s="35" t="str">
        <f>IF([1]totrevprm!O1910="","",[1]totrevprm!O1910)</f>
        <v/>
      </c>
      <c r="V1909" s="35"/>
      <c r="W1909" s="55"/>
      <c r="X1909" s="55"/>
      <c r="Y1909" s="55"/>
      <c r="Z1909" s="55"/>
    </row>
    <row r="1910" spans="1:26">
      <c r="A1910" s="47" t="s">
        <v>73</v>
      </c>
      <c r="B1910" s="48" t="s">
        <v>253</v>
      </c>
      <c r="C1910" s="49"/>
      <c r="D1910" s="50">
        <v>2005</v>
      </c>
      <c r="E1910" s="56">
        <v>167391676</v>
      </c>
      <c r="F1910" s="56">
        <v>145690563</v>
      </c>
      <c r="G1910" s="56">
        <v>427144070.98000002</v>
      </c>
      <c r="H1910" s="51">
        <v>0</v>
      </c>
      <c r="I1910" s="52">
        <f t="shared" si="97"/>
        <v>740226309.98000002</v>
      </c>
      <c r="J1910" s="51">
        <v>-275142</v>
      </c>
      <c r="K1910" s="53">
        <f t="shared" si="100"/>
        <v>739951167.98000002</v>
      </c>
      <c r="L1910" s="34">
        <v>0</v>
      </c>
      <c r="O1910" s="35" t="str">
        <f>IF([1]totrevprm!O1911="","",[1]totrevprm!O1911)</f>
        <v/>
      </c>
      <c r="V1910" s="35"/>
      <c r="W1910" s="55"/>
      <c r="X1910" s="55"/>
      <c r="Y1910" s="55"/>
      <c r="Z1910" s="55"/>
    </row>
    <row r="1911" spans="1:26">
      <c r="A1911" s="47" t="s">
        <v>73</v>
      </c>
      <c r="B1911" s="48" t="s">
        <v>253</v>
      </c>
      <c r="C1911" s="49"/>
      <c r="D1911" s="50">
        <v>2006</v>
      </c>
      <c r="E1911" s="34">
        <v>182910524</v>
      </c>
      <c r="F1911" s="34">
        <v>153648989</v>
      </c>
      <c r="G1911" s="34">
        <v>418980204</v>
      </c>
      <c r="H1911" s="34">
        <v>0</v>
      </c>
      <c r="I1911" s="52">
        <f t="shared" si="97"/>
        <v>755539717</v>
      </c>
      <c r="J1911" s="51">
        <v>-1554781</v>
      </c>
      <c r="K1911" s="53">
        <f t="shared" si="100"/>
        <v>753984936</v>
      </c>
      <c r="L1911" s="34">
        <v>0</v>
      </c>
      <c r="O1911" s="35" t="str">
        <f>IF([1]totrevprm!O1912="","",[1]totrevprm!O1912)</f>
        <v/>
      </c>
      <c r="V1911" s="35"/>
      <c r="W1911" s="55"/>
      <c r="X1911" s="55"/>
      <c r="Y1911" s="55"/>
      <c r="Z1911" s="55"/>
    </row>
    <row r="1912" spans="1:26">
      <c r="A1912" s="47" t="s">
        <v>73</v>
      </c>
      <c r="B1912" s="48" t="s">
        <v>253</v>
      </c>
      <c r="C1912" s="49"/>
      <c r="D1912" s="50">
        <v>2007</v>
      </c>
      <c r="E1912" s="34">
        <v>180717209</v>
      </c>
      <c r="F1912" s="34">
        <v>149039649</v>
      </c>
      <c r="G1912" s="34">
        <v>462168616</v>
      </c>
      <c r="H1912" s="34">
        <v>0</v>
      </c>
      <c r="I1912" s="52">
        <f t="shared" si="97"/>
        <v>791925474</v>
      </c>
      <c r="J1912" s="51">
        <v>-2293</v>
      </c>
      <c r="K1912" s="53">
        <f t="shared" si="100"/>
        <v>791923181</v>
      </c>
      <c r="L1912" s="34">
        <v>0</v>
      </c>
      <c r="O1912" s="35" t="str">
        <f>IF([1]totrevprm!O1913="","",[1]totrevprm!O1913)</f>
        <v/>
      </c>
      <c r="V1912" s="35"/>
      <c r="W1912" s="55"/>
      <c r="X1912" s="55"/>
      <c r="Y1912" s="55"/>
      <c r="Z1912" s="55"/>
    </row>
    <row r="1913" spans="1:26">
      <c r="A1913" s="47" t="s">
        <v>73</v>
      </c>
      <c r="B1913" s="48" t="s">
        <v>253</v>
      </c>
      <c r="C1913" s="49"/>
      <c r="D1913" s="50">
        <v>2008</v>
      </c>
      <c r="E1913" s="34">
        <v>191747893</v>
      </c>
      <c r="F1913" s="34">
        <v>224541275</v>
      </c>
      <c r="G1913" s="34">
        <v>499628794</v>
      </c>
      <c r="H1913" s="34">
        <v>0</v>
      </c>
      <c r="I1913" s="52">
        <f t="shared" si="97"/>
        <v>915917962</v>
      </c>
      <c r="J1913" s="51">
        <v>-2002</v>
      </c>
      <c r="K1913" s="53">
        <f t="shared" si="100"/>
        <v>915915960</v>
      </c>
      <c r="L1913" s="34">
        <v>0</v>
      </c>
      <c r="O1913" s="35" t="str">
        <f>IF([1]totrevprm!O1914="","",[1]totrevprm!O1914)</f>
        <v/>
      </c>
      <c r="V1913" s="35"/>
      <c r="W1913" s="55"/>
      <c r="X1913" s="55"/>
      <c r="Y1913" s="55"/>
      <c r="Z1913" s="55"/>
    </row>
    <row r="1914" spans="1:26">
      <c r="A1914" s="47" t="s">
        <v>73</v>
      </c>
      <c r="B1914" s="48" t="s">
        <v>253</v>
      </c>
      <c r="C1914" s="49"/>
      <c r="D1914" s="50">
        <v>2009</v>
      </c>
      <c r="E1914" s="34">
        <v>223997448</v>
      </c>
      <c r="F1914" s="34">
        <v>215799870</v>
      </c>
      <c r="G1914" s="34">
        <v>566909036</v>
      </c>
      <c r="H1914" s="34">
        <v>0</v>
      </c>
      <c r="I1914" s="52">
        <f t="shared" si="97"/>
        <v>1006706354</v>
      </c>
      <c r="J1914" s="51">
        <v>-2</v>
      </c>
      <c r="K1914" s="53">
        <f t="shared" si="100"/>
        <v>1006706352</v>
      </c>
      <c r="L1914" s="34">
        <v>0</v>
      </c>
      <c r="O1914" s="35" t="str">
        <f>IF([1]totrevprm!O1915="","",[1]totrevprm!O1915)</f>
        <v/>
      </c>
      <c r="V1914" s="35"/>
      <c r="W1914" s="55"/>
      <c r="X1914" s="55"/>
      <c r="Y1914" s="55"/>
      <c r="Z1914" s="55"/>
    </row>
    <row r="1915" spans="1:26">
      <c r="A1915" s="47" t="s">
        <v>73</v>
      </c>
      <c r="B1915" s="48" t="s">
        <v>253</v>
      </c>
      <c r="C1915" s="49"/>
      <c r="D1915" s="50">
        <v>2010</v>
      </c>
      <c r="E1915" s="34">
        <v>231475665</v>
      </c>
      <c r="F1915" s="34">
        <v>177900568</v>
      </c>
      <c r="G1915" s="34">
        <v>539615942</v>
      </c>
      <c r="H1915" s="34">
        <v>0</v>
      </c>
      <c r="I1915" s="52">
        <f t="shared" si="97"/>
        <v>948992175</v>
      </c>
      <c r="J1915" s="51">
        <v>-361</v>
      </c>
      <c r="K1915" s="53">
        <f t="shared" si="100"/>
        <v>948991814</v>
      </c>
      <c r="L1915" s="34">
        <v>0</v>
      </c>
      <c r="O1915" s="35" t="str">
        <f>IF([1]totrevprm!O1916="","",[1]totrevprm!O1916)</f>
        <v/>
      </c>
      <c r="V1915" s="35"/>
      <c r="W1915" s="55"/>
      <c r="X1915" s="55"/>
      <c r="Y1915" s="55"/>
      <c r="Z1915" s="55"/>
    </row>
    <row r="1916" spans="1:26">
      <c r="A1916" s="47" t="s">
        <v>73</v>
      </c>
      <c r="B1916" s="48" t="s">
        <v>253</v>
      </c>
      <c r="C1916" s="49"/>
      <c r="D1916" s="50">
        <v>2011</v>
      </c>
      <c r="E1916" s="34">
        <v>236765939</v>
      </c>
      <c r="F1916" s="34">
        <v>204037972</v>
      </c>
      <c r="G1916" s="34">
        <v>653704898</v>
      </c>
      <c r="H1916" s="34">
        <v>0</v>
      </c>
      <c r="I1916" s="52">
        <f t="shared" si="97"/>
        <v>1094508809</v>
      </c>
      <c r="J1916" s="51">
        <v>-8566</v>
      </c>
      <c r="K1916" s="53">
        <f t="shared" si="100"/>
        <v>1094500243</v>
      </c>
      <c r="L1916" s="34">
        <v>0</v>
      </c>
      <c r="O1916" s="35" t="str">
        <f>IF([1]totrevprm!O1917="","",[1]totrevprm!O1917)</f>
        <v/>
      </c>
      <c r="V1916" s="35"/>
      <c r="W1916" s="55"/>
      <c r="X1916" s="55"/>
      <c r="Y1916" s="55"/>
      <c r="Z1916" s="55"/>
    </row>
    <row r="1917" spans="1:26">
      <c r="A1917" s="47" t="s">
        <v>73</v>
      </c>
      <c r="B1917" s="48" t="s">
        <v>253</v>
      </c>
      <c r="C1917" s="49"/>
      <c r="D1917" s="50">
        <v>2012</v>
      </c>
      <c r="E1917" s="34">
        <v>263181234</v>
      </c>
      <c r="F1917" s="34">
        <v>217793921</v>
      </c>
      <c r="G1917" s="34">
        <v>581654370</v>
      </c>
      <c r="H1917" s="34">
        <v>0</v>
      </c>
      <c r="I1917" s="52">
        <f t="shared" si="97"/>
        <v>1062629525</v>
      </c>
      <c r="J1917" s="51">
        <v>-7871</v>
      </c>
      <c r="K1917" s="53">
        <f t="shared" si="100"/>
        <v>1062621654</v>
      </c>
      <c r="L1917" s="34">
        <v>0</v>
      </c>
      <c r="O1917" s="35" t="str">
        <f>IF([1]totrevprm!O1918="","",[1]totrevprm!O1918)</f>
        <v/>
      </c>
      <c r="V1917" s="35"/>
      <c r="W1917" s="55"/>
      <c r="X1917" s="55"/>
      <c r="Y1917" s="55"/>
      <c r="Z1917" s="55"/>
    </row>
    <row r="1918" spans="1:26">
      <c r="A1918" s="47" t="s">
        <v>73</v>
      </c>
      <c r="B1918" s="48" t="s">
        <v>253</v>
      </c>
      <c r="C1918" s="49"/>
      <c r="D1918" s="50">
        <v>2013</v>
      </c>
      <c r="E1918" s="34">
        <v>273349813</v>
      </c>
      <c r="F1918" s="34">
        <v>234916620</v>
      </c>
      <c r="G1918" s="34">
        <v>597008797</v>
      </c>
      <c r="H1918" s="34">
        <v>0</v>
      </c>
      <c r="I1918" s="52">
        <f t="shared" si="97"/>
        <v>1105275230</v>
      </c>
      <c r="J1918" s="51">
        <v>-4</v>
      </c>
      <c r="K1918" s="53">
        <f t="shared" si="100"/>
        <v>1105275226</v>
      </c>
      <c r="L1918" s="34">
        <v>0</v>
      </c>
      <c r="O1918" s="35" t="str">
        <f>IF([1]totrevprm!O1919="","",[1]totrevprm!O1919)</f>
        <v/>
      </c>
      <c r="V1918" s="35"/>
      <c r="W1918" s="55"/>
      <c r="X1918" s="55"/>
      <c r="Y1918" s="55"/>
      <c r="Z1918" s="55"/>
    </row>
    <row r="1919" spans="1:26">
      <c r="A1919" s="47" t="s">
        <v>73</v>
      </c>
      <c r="B1919" s="48" t="s">
        <v>253</v>
      </c>
      <c r="C1919" s="49"/>
      <c r="D1919" s="50">
        <v>2014</v>
      </c>
      <c r="E1919" s="34">
        <v>275521224</v>
      </c>
      <c r="F1919" s="34">
        <v>252162533</v>
      </c>
      <c r="G1919" s="34">
        <v>630904451.29999995</v>
      </c>
      <c r="H1919" s="34">
        <v>0</v>
      </c>
      <c r="I1919" s="52">
        <f t="shared" si="97"/>
        <v>1158588208.3</v>
      </c>
      <c r="J1919" s="51">
        <v>-2</v>
      </c>
      <c r="K1919" s="53">
        <f t="shared" si="100"/>
        <v>1158588206.3</v>
      </c>
      <c r="L1919" s="34">
        <v>0</v>
      </c>
      <c r="O1919" s="35" t="str">
        <f>IF([1]totrevprm!O1920="","",[1]totrevprm!O1920)</f>
        <v/>
      </c>
      <c r="V1919" s="35"/>
      <c r="W1919" s="55"/>
      <c r="X1919" s="55"/>
      <c r="Y1919" s="55"/>
      <c r="Z1919" s="55"/>
    </row>
    <row r="1920" spans="1:26">
      <c r="A1920" s="47" t="s">
        <v>73</v>
      </c>
      <c r="B1920" s="48" t="s">
        <v>253</v>
      </c>
      <c r="C1920" s="49"/>
      <c r="D1920" s="50">
        <v>2015</v>
      </c>
      <c r="E1920" s="34">
        <v>282207367</v>
      </c>
      <c r="F1920" s="34">
        <v>283440612</v>
      </c>
      <c r="G1920" s="34">
        <v>638288764.23099995</v>
      </c>
      <c r="H1920" s="34">
        <v>0</v>
      </c>
      <c r="I1920" s="52">
        <f t="shared" si="97"/>
        <v>1203936743.2309999</v>
      </c>
      <c r="J1920" s="51">
        <v>-76</v>
      </c>
      <c r="K1920" s="53">
        <f t="shared" si="100"/>
        <v>1203936667.2309999</v>
      </c>
      <c r="L1920" s="34">
        <v>0</v>
      </c>
      <c r="O1920" s="35" t="str">
        <f>IF([1]totrevprm!O1921="","",[1]totrevprm!O1921)</f>
        <v/>
      </c>
      <c r="P1920" s="32">
        <v>33330182.654319439</v>
      </c>
      <c r="Q1920" s="32">
        <v>19557901</v>
      </c>
      <c r="V1920" s="35"/>
      <c r="W1920" s="55"/>
      <c r="X1920" s="55"/>
      <c r="Y1920" s="55"/>
      <c r="Z1920" s="55"/>
    </row>
    <row r="1921" spans="1:26">
      <c r="A1921" s="47" t="s">
        <v>73</v>
      </c>
      <c r="B1921" s="48" t="s">
        <v>253</v>
      </c>
      <c r="C1921" s="49"/>
      <c r="D1921" s="50">
        <v>2016</v>
      </c>
      <c r="E1921" s="34">
        <v>271521207</v>
      </c>
      <c r="F1921" s="34">
        <v>331677202</v>
      </c>
      <c r="G1921" s="34">
        <v>651623704</v>
      </c>
      <c r="H1921" s="34">
        <v>0</v>
      </c>
      <c r="I1921" s="52">
        <f t="shared" si="97"/>
        <v>1254822113</v>
      </c>
      <c r="J1921" s="51">
        <v>-3</v>
      </c>
      <c r="K1921" s="53">
        <f t="shared" si="100"/>
        <v>1254822110</v>
      </c>
      <c r="L1921" s="34">
        <v>0</v>
      </c>
      <c r="O1921" s="35" t="str">
        <f>IF([1]totrevprm!O1922="","",[1]totrevprm!O1922)</f>
        <v/>
      </c>
      <c r="P1921" s="32">
        <v>35230767.417936556</v>
      </c>
      <c r="Q1921" s="32">
        <v>20344232.84</v>
      </c>
      <c r="V1921" s="35"/>
      <c r="W1921" s="55"/>
      <c r="X1921" s="55"/>
      <c r="Y1921" s="55"/>
      <c r="Z1921" s="55"/>
    </row>
    <row r="1922" spans="1:26">
      <c r="A1922" s="47" t="s">
        <v>73</v>
      </c>
      <c r="B1922" s="48" t="s">
        <v>253</v>
      </c>
      <c r="C1922" s="49"/>
      <c r="D1922" s="50">
        <v>2017</v>
      </c>
      <c r="E1922" s="34">
        <v>281742494</v>
      </c>
      <c r="F1922" s="34">
        <v>271110416</v>
      </c>
      <c r="G1922" s="34">
        <v>677450298.93000007</v>
      </c>
      <c r="H1922" s="34">
        <v>0</v>
      </c>
      <c r="I1922" s="52">
        <f t="shared" si="97"/>
        <v>1230303208.9300001</v>
      </c>
      <c r="J1922" s="51">
        <v>-1340</v>
      </c>
      <c r="K1922" s="53">
        <f t="shared" si="100"/>
        <v>1230301868.9300001</v>
      </c>
      <c r="L1922" s="34">
        <v>0</v>
      </c>
      <c r="O1922" s="35" t="str">
        <f>IF([1]totrevprm!O1923="","",[1]totrevprm!O1923)</f>
        <v/>
      </c>
      <c r="P1922" s="32">
        <v>33383612.334982764</v>
      </c>
      <c r="Q1922" s="32">
        <v>19036740.030000001</v>
      </c>
      <c r="V1922" s="35"/>
      <c r="W1922" s="55"/>
      <c r="X1922" s="55"/>
      <c r="Y1922" s="55"/>
      <c r="Z1922" s="55"/>
    </row>
    <row r="1923" spans="1:26">
      <c r="A1923" s="47" t="s">
        <v>73</v>
      </c>
      <c r="B1923" s="48" t="s">
        <v>253</v>
      </c>
      <c r="C1923" s="49"/>
      <c r="D1923" s="50">
        <v>2018</v>
      </c>
      <c r="E1923" s="34">
        <v>272882488</v>
      </c>
      <c r="F1923" s="34">
        <v>421435877</v>
      </c>
      <c r="G1923" s="34">
        <v>798791040.42000008</v>
      </c>
      <c r="H1923" s="34">
        <v>0</v>
      </c>
      <c r="I1923" s="52">
        <f t="shared" si="97"/>
        <v>1493109405.4200001</v>
      </c>
      <c r="J1923" s="51">
        <v>-4248335</v>
      </c>
      <c r="K1923" s="53">
        <f t="shared" si="100"/>
        <v>1488861070.4200001</v>
      </c>
      <c r="L1923" s="57">
        <v>0</v>
      </c>
      <c r="O1923" s="35" t="str">
        <f>IF([1]totrevprm!O1924="","",[1]totrevprm!O1924)</f>
        <v/>
      </c>
      <c r="P1923" s="32">
        <v>32360271.399999999</v>
      </c>
      <c r="Q1923" s="32">
        <v>19689447</v>
      </c>
      <c r="V1923" s="35"/>
      <c r="W1923" s="55"/>
      <c r="X1923" s="55"/>
      <c r="Y1923" s="55"/>
      <c r="Z1923" s="55"/>
    </row>
    <row r="1924" spans="1:26">
      <c r="A1924" s="47" t="s">
        <v>73</v>
      </c>
      <c r="B1924" s="48" t="s">
        <v>253</v>
      </c>
      <c r="C1924" s="49"/>
      <c r="D1924" s="50">
        <v>2019</v>
      </c>
      <c r="E1924" s="34">
        <v>375458402</v>
      </c>
      <c r="F1924" s="34">
        <v>316566250</v>
      </c>
      <c r="G1924" s="34">
        <v>794568555.39999998</v>
      </c>
      <c r="H1924" s="34">
        <v>0</v>
      </c>
      <c r="I1924" s="52">
        <f t="shared" si="97"/>
        <v>1486593207.4000001</v>
      </c>
      <c r="J1924" s="51">
        <v>-243912</v>
      </c>
      <c r="K1924" s="53">
        <f t="shared" si="100"/>
        <v>1486349295.4000001</v>
      </c>
      <c r="L1924" s="57">
        <v>0</v>
      </c>
      <c r="M1924" s="63" t="s">
        <v>181</v>
      </c>
      <c r="N1924" t="s">
        <v>101</v>
      </c>
      <c r="O1924" s="35" t="str">
        <f>IF([1]totrevprm!O1925="","",[1]totrevprm!O1925)</f>
        <v>Yes</v>
      </c>
      <c r="P1924" s="32">
        <v>30481115.819189314</v>
      </c>
      <c r="Q1924" s="32">
        <v>19670456.280000001</v>
      </c>
      <c r="V1924" s="35"/>
      <c r="W1924" s="55"/>
      <c r="X1924" s="55"/>
      <c r="Y1924" s="55"/>
      <c r="Z1924" s="55"/>
    </row>
    <row r="1925" spans="1:26">
      <c r="A1925" s="47" t="s">
        <v>73</v>
      </c>
      <c r="B1925" s="48" t="s">
        <v>253</v>
      </c>
      <c r="C1925" s="49"/>
      <c r="D1925" s="50">
        <v>2020</v>
      </c>
      <c r="E1925" s="34">
        <v>291049094</v>
      </c>
      <c r="F1925" s="34">
        <v>248114154</v>
      </c>
      <c r="G1925" s="34">
        <v>799168038</v>
      </c>
      <c r="H1925" s="34">
        <v>0</v>
      </c>
      <c r="I1925" s="52">
        <f t="shared" si="97"/>
        <v>1338331286</v>
      </c>
      <c r="J1925" s="51">
        <v>-5</v>
      </c>
      <c r="K1925" s="53">
        <f t="shared" si="100"/>
        <v>1338331281</v>
      </c>
      <c r="L1925" s="57">
        <v>0</v>
      </c>
      <c r="M1925" s="63" t="s">
        <v>132</v>
      </c>
      <c r="N1925" t="s">
        <v>101</v>
      </c>
      <c r="O1925" s="35" t="str">
        <f>IF([1]totrevprm!O1926="","",[1]totrevprm!O1926)</f>
        <v/>
      </c>
      <c r="P1925" s="32">
        <v>30544710</v>
      </c>
      <c r="Q1925" s="32">
        <v>18977193</v>
      </c>
      <c r="V1925" s="35"/>
      <c r="W1925" s="55"/>
      <c r="X1925" s="55"/>
      <c r="Y1925" s="55"/>
      <c r="Z1925" s="55"/>
    </row>
    <row r="1926" spans="1:26">
      <c r="A1926" s="47" t="s">
        <v>73</v>
      </c>
      <c r="B1926" s="48" t="s">
        <v>253</v>
      </c>
      <c r="C1926" s="49"/>
      <c r="D1926" s="50">
        <v>2021</v>
      </c>
      <c r="E1926" s="34">
        <v>313216443</v>
      </c>
      <c r="F1926" s="34">
        <v>328101016</v>
      </c>
      <c r="G1926" s="34">
        <v>833741977</v>
      </c>
      <c r="H1926" s="34">
        <v>0</v>
      </c>
      <c r="I1926" s="52">
        <f t="shared" si="97"/>
        <v>1475059436</v>
      </c>
      <c r="J1926" s="57">
        <v>-3</v>
      </c>
      <c r="K1926" s="53">
        <f t="shared" si="100"/>
        <v>1475059433</v>
      </c>
      <c r="L1926" s="57">
        <v>0</v>
      </c>
      <c r="M1926" s="63" t="s">
        <v>132</v>
      </c>
      <c r="N1926" t="s">
        <v>101</v>
      </c>
      <c r="O1926" s="35"/>
      <c r="P1926" s="32">
        <v>30708592.25</v>
      </c>
      <c r="Q1926" s="32">
        <v>19188102</v>
      </c>
      <c r="V1926" s="35"/>
      <c r="W1926" s="55"/>
      <c r="X1926" s="55"/>
      <c r="Y1926" s="55"/>
      <c r="Z1926" s="55"/>
    </row>
    <row r="1927" spans="1:26">
      <c r="A1927" s="47" t="s">
        <v>73</v>
      </c>
      <c r="B1927" s="48" t="s">
        <v>253</v>
      </c>
      <c r="C1927" s="49"/>
      <c r="D1927" s="50">
        <v>2022</v>
      </c>
      <c r="E1927" s="34">
        <v>344129719</v>
      </c>
      <c r="F1927" s="34">
        <v>500854155</v>
      </c>
      <c r="G1927" s="34">
        <v>912329339</v>
      </c>
      <c r="H1927" s="34">
        <v>0</v>
      </c>
      <c r="I1927" s="52">
        <f t="shared" si="97"/>
        <v>1757313213</v>
      </c>
      <c r="J1927" s="57">
        <v>-76825</v>
      </c>
      <c r="K1927" s="53">
        <f t="shared" si="100"/>
        <v>1757236388</v>
      </c>
      <c r="L1927" s="57">
        <v>0</v>
      </c>
      <c r="M1927" s="63" t="s">
        <v>132</v>
      </c>
      <c r="N1927" t="s">
        <v>101</v>
      </c>
      <c r="P1927" s="57">
        <v>32425970</v>
      </c>
      <c r="Q1927" s="57">
        <v>18839717</v>
      </c>
    </row>
    <row r="1928" spans="1:26">
      <c r="A1928" s="47" t="s">
        <v>73</v>
      </c>
      <c r="B1928" s="48" t="s">
        <v>253</v>
      </c>
      <c r="C1928" s="49"/>
      <c r="D1928" s="50">
        <v>2023</v>
      </c>
      <c r="E1928" s="34">
        <v>345875198</v>
      </c>
      <c r="F1928" s="34">
        <v>475541319.92500001</v>
      </c>
      <c r="G1928" s="34">
        <v>1009159751</v>
      </c>
      <c r="H1928" s="34">
        <v>0</v>
      </c>
      <c r="I1928" s="52">
        <f t="shared" si="97"/>
        <v>1830576268.925</v>
      </c>
      <c r="J1928" s="57">
        <v>-7</v>
      </c>
      <c r="K1928" s="53">
        <f t="shared" si="100"/>
        <v>1830576261.925</v>
      </c>
      <c r="L1928" s="34">
        <v>0</v>
      </c>
      <c r="M1928" s="63" t="s">
        <v>132</v>
      </c>
      <c r="P1928" s="60">
        <v>35194563.149999999</v>
      </c>
      <c r="Q1928" s="60">
        <v>18710365</v>
      </c>
    </row>
    <row r="1929" spans="1:26">
      <c r="A1929" s="47"/>
      <c r="B1929" s="49"/>
      <c r="C1929" s="49"/>
      <c r="E1929" s="51"/>
      <c r="F1929" s="51"/>
      <c r="G1929" s="51"/>
      <c r="H1929" s="51"/>
      <c r="I1929" s="34"/>
      <c r="K1929" s="59"/>
      <c r="L1929" s="34"/>
    </row>
    <row r="1930" spans="1:26">
      <c r="A1930" s="81" t="s">
        <v>254</v>
      </c>
      <c r="B1930" s="81" t="s">
        <v>254</v>
      </c>
      <c r="C1930" s="82"/>
      <c r="D1930" s="82">
        <v>1988</v>
      </c>
      <c r="E1930" s="51">
        <f>E6+E43+E80+E117+E154+E191+E228+E265+E302+E339+E376+E413+E450+E487+E524+E561+E598+E635+E672+E709+E746+E783+E820+E857+E894+E931+E968+E1005+E1042+E1079+E1116+E1153+E1190+E1227+E1264+E1301+E1338+E1375+E1412+E1449+E1486+E1523+E1560+E1597+E1634+E1671+E1708+E1745+E1782+E1819+E1856+E1893</f>
        <v>56388254348</v>
      </c>
      <c r="F1930" s="51">
        <f>F6+F43+F80+F117+F154+F191+F228+F265+F302+F339+F376+F413+F450+F487+F524+F561+F598+F635+F672+F709+F746+F783+F820+F857+F894+F931+F968+F1005+F1042+F1079+F1116+F1153+F1190+F1227+F1264+F1301+F1338+F1375+F1412+F1449+F1486+F1523+F1560+F1597+F1634+F1671+F1708+F1745+F1782+F1819+F1856+F1893</f>
        <v>47263267591</v>
      </c>
      <c r="G1930" s="51">
        <f>G6+G43+G80+G117+G154+G191+G228+G265+G302+G339+G376+G413+G450+G487+G524+G561+G598+G635+G672+G709+G746+G783+G820+G857+G894+G931+G968+G1005+G1042+G1079+G1116+G1153+G1190+G1227+G1264+G1301+G1338+G1375+G1412+G1449+G1486+G1523+G1560+G1597+G1634+G1671+G1708+G1745+G1782+G1819+G1856+G1893</f>
        <v>67909694904</v>
      </c>
      <c r="H1930" s="51">
        <f>H6+H43+H80+H117+H154+H191+H228+H265+H302+H339+H376+H413+H450+H487+H524+H561+H598+H635+H672+H709+H746+H783+H820+H857+H894+H931+H968+H1005+H1042+H1079+H1116+H1153+H1190+H1227+H1264+H1301+H1338+H1375+H1412+H1449+H1486+H1523+H1560+H1597+H1634+H1671+H1708+H1745+H1782+H1819+H1856+H1893</f>
        <v>13003786835</v>
      </c>
      <c r="I1930" s="52">
        <f>+I43+I6+I117+I80+I154+I191+I228+I265+I339+I376+I413+I561+I450+I487+I524+I598+I635+I672+I783+I746+I709+I820+I857+I931+I894+I968+I1227+I1264+I1005+I1079+I1116+I1153+I1042+I1190+I1301+I1338+I1375+I1412+I1449+I1486+I1523+I1560+I1597+I1634+I1671+I1745+I1708+I1782+I1856+I1819+I1893+I302</f>
        <v>184565003678</v>
      </c>
      <c r="J1930" s="51">
        <f>+J43+J6+J117+J80+J154+J191+J228+J265+J339+J376+J413+J561+J450+J487+J524+J598+J635+J672+J783+J746+J709+J820+J857+J931+J894+J968+J1227+J1264+J1005+J1079+J1116+J1153+J1042+J1190+J1301+J1338+J1375+J1412+J1449+J1486+J1523+J1560+J1597+J1634+J1671+J1745+J1708+J1782+J1856+J1819+J1893+J302</f>
        <v>-118478330</v>
      </c>
      <c r="K1930" s="53">
        <f>+K43+K6+K117+K80+K154+K191+K228+K265+K339+K376+K413+K561+K450+K487+K524+K598+K635+K672+K783+K746+K709+K820+K857+K931+K894+K968+K1227+K1264+K1005+K1079+K1116+K1153+K1042+K1190+K1301+K1338+K1375+K1412+K1449+K1486+K1523+K1560+K1597+K1634+K1671+K1745+K1708+K1782+K1856+K1819+K1893+K302</f>
        <v>184446525348</v>
      </c>
      <c r="L1930" s="34">
        <f>+L43+L6+L117+L80+L154+L191+L228+L265+L339+L376+L413+L561+L450+L487+L524+L598+L635+L672+L783+L746+L709+L820+L857+L931+L894+L968+L1227+L1264+L1005+L1079+L1116+L1153+L1042+L1190+L1301+L1338+L1375+L1412+L1449+L1486+L1523+L1560+L1597+L1634+L1671+L1745+L1708+L1782+L1856+L1819+L1893+L302</f>
        <v>65627302</v>
      </c>
      <c r="P1930" s="51">
        <f t="shared" ref="P1930:Q1945" si="101">P6+P43+P80+P117+P154+P191+P228+P265+P302+P339+P376+P413+P450+P487+P524+P561+P598+P635+P672+P709+P746+P783+P820+P857+P894+P931+P968+P1005+P1042+P1079+P1116+P1153+P1190+P1227+P1264+P1301+P1338+P1375+P1412+P1449+P1486+P1523+P1560+P1597+P1634+P1671+P1708+P1745+P1782+P1819+P1856+P1893</f>
        <v>0</v>
      </c>
      <c r="Q1930" s="51">
        <f t="shared" si="101"/>
        <v>0</v>
      </c>
      <c r="S1930" s="51">
        <f t="shared" ref="S1930:S1962" si="102">S6+S43+S80+S117+S154+S191+S228+S265+S302+S339+S376+S413+S450+S487+S524+S561+S598+S635+S672+S709+S746+S783+S820+S857+S894+S931+S968+S1005+S1042+S1079+S1116+S1153+S1190+S1227+S1264+S1301+S1338+S1375+S1412+S1449+S1486+S1523+S1560+S1597+S1634+S1671+S1708+S1745+S1782+S1819+S1856+S1893</f>
        <v>0</v>
      </c>
      <c r="W1930" s="34">
        <f>+W43+W6+W117+W80+W154+W191+W228+W265+W339+W376+W413+W561+W450+W487+W524+W598+W635+W672+W783+W746+W709+W820+W857+W931+W894+W968+W1227+W1264+W1005+W1079+W1116+W1153+W1042+W1190+W1301+W1338+W1375+W1412+W1449+W1486+W1523+W1560+W1597+W1634+W1671+W1745+W1708+W1782+W1856+W1819+W1893+W302</f>
        <v>0</v>
      </c>
      <c r="X1930" s="34">
        <f>+X43+X6+X117+X80+X154+X191+X228+X265+X339+X376+X413+X561+X450+X487+X524+X598+X635+X672+X783+X746+X709+X820+X857+X931+X894+X968+X1227+X1264+X1005+X1079+X1116+X1153+X1042+X1190+X1301+X1338+X1375+X1412+X1449+X1486+X1523+X1560+X1597+X1634+X1671+X1745+X1708+X1782+X1856+X1819+X1893+X302</f>
        <v>0</v>
      </c>
      <c r="Y1930" s="34">
        <f>+Y43+Y6+Y117+Y80+Y154+Y191+Y228+Y265+Y339+Y376+Y413+Y561+Y450+Y487+Y524+Y598+Y635+Y672+Y783+Y746+Y709+Y820+Y857+Y931+Y894+Y968+Y1227+Y1264+Y1005+Y1079+Y1116+Y1153+Y1042+Y1190+Y1301+Y1338+Y1375+Y1412+Y1449+Y1486+Y1523+Y1560+Y1597+Y1634+Y1671+Y1745+Y1708+Y1782+Y1856+Y1819+Y1893+Y302</f>
        <v>0</v>
      </c>
      <c r="Z1930" s="34">
        <f>+Z43+Z6+Z117+Z80+Z154+Z191+Z228+Z265+Z339+Z376+Z413+Z561+Z450+Z487+Z524+Z598+Z635+Z672+Z783+Z746+Z709+Z820+Z857+Z931+Z894+Z968+Z1227+Z1264+Z1005+Z1079+Z1116+Z1153+Z1042+Z1190+Z1301+Z1338+Z1375+Z1412+Z1449+Z1486+Z1523+Z1560+Z1597+Z1634+Z1671+Z1745+Z1708+Z1782+Z1856+Z1819+Z1893+Z302</f>
        <v>0</v>
      </c>
    </row>
    <row r="1931" spans="1:26">
      <c r="A1931" s="81" t="s">
        <v>254</v>
      </c>
      <c r="B1931" s="81" t="s">
        <v>254</v>
      </c>
      <c r="C1931" s="35"/>
      <c r="D1931" s="82">
        <v>1989</v>
      </c>
      <c r="E1931" s="51">
        <f t="shared" ref="E1931:H1946" si="103">E7+E44+E81+E118+E155+E192+E229+E266+E303+E340+E377+E414+E451+E488+E525+E562+E599+E636+E673+E710+E747+E784+E821+E858+E895+E932+E969+E1006+E1043+E1080+E1117+E1154+E1191+E1228+E1265+E1302+E1339+E1376+E1413+E1450+E1487+E1524+E1561+E1598+E1635+E1672+E1709+E1746+E1783+E1820+E1857+E1894</f>
        <v>55236476397</v>
      </c>
      <c r="F1931" s="51">
        <f t="shared" si="103"/>
        <v>51478466586</v>
      </c>
      <c r="G1931" s="51">
        <f t="shared" si="103"/>
        <v>72068971823</v>
      </c>
      <c r="H1931" s="51">
        <f t="shared" si="103"/>
        <v>13398723461</v>
      </c>
      <c r="I1931" s="52">
        <f t="shared" ref="I1931:L1946" si="104">+I44+I7+I118+I81+I155+I192+I229+I266+I340+I377+I414+I562+I451+I488+I525+I599+I636+I673+I784+I747+I710+I821+I858+I932+I895+I969+I1228+I1265+I1006+I1080+I1117+I1154+I1043+I1191+I1302+I1339+I1376+I1413+I1450+I1487+I1524+I1561+I1598+I1635+I1672+I1746+I1709+I1783+I1857+I1820+I1894+I303</f>
        <v>192182638267</v>
      </c>
      <c r="J1931" s="51">
        <f t="shared" si="104"/>
        <v>-189466925</v>
      </c>
      <c r="K1931" s="53">
        <f t="shared" si="104"/>
        <v>191993171342</v>
      </c>
      <c r="L1931" s="34">
        <f t="shared" si="104"/>
        <v>83207030</v>
      </c>
      <c r="P1931" s="51">
        <f t="shared" si="101"/>
        <v>0</v>
      </c>
      <c r="Q1931" s="51">
        <f t="shared" si="101"/>
        <v>0</v>
      </c>
      <c r="S1931" s="51">
        <f t="shared" si="102"/>
        <v>0</v>
      </c>
      <c r="W1931" s="34">
        <f t="shared" ref="W1931:Z1941" si="105">+W44+W7+W118+W81+W155+W192+W229+W266+W340+W377+W414+W562+W451+W488+W525+W599+W636+W673+W784+W747+W710+W821+W858+W932+W895+W969+W1228+W1265+W1006+W1080+W1117+W1154+W1043+W1191+W1302+W1339+W1376+W1413+W1450+W1487+W1524+W1561+W1598+W1635+W1672+W1746+W1709+W1783+W1857+W1820+W1894+W303</f>
        <v>0</v>
      </c>
      <c r="X1931" s="34">
        <f t="shared" si="105"/>
        <v>0</v>
      </c>
      <c r="Y1931" s="34">
        <f t="shared" si="105"/>
        <v>0</v>
      </c>
      <c r="Z1931" s="34">
        <f t="shared" si="105"/>
        <v>0</v>
      </c>
    </row>
    <row r="1932" spans="1:26">
      <c r="A1932" s="81" t="s">
        <v>254</v>
      </c>
      <c r="B1932" s="81" t="s">
        <v>254</v>
      </c>
      <c r="C1932" s="35"/>
      <c r="D1932" s="82">
        <v>1990</v>
      </c>
      <c r="E1932" s="51">
        <f t="shared" si="103"/>
        <v>59745978030</v>
      </c>
      <c r="F1932" s="51">
        <f t="shared" si="103"/>
        <v>59210480857.200012</v>
      </c>
      <c r="G1932" s="51">
        <f t="shared" si="103"/>
        <v>76031191445</v>
      </c>
      <c r="H1932" s="51">
        <f t="shared" si="103"/>
        <v>13185715755</v>
      </c>
      <c r="I1932" s="52">
        <f t="shared" si="104"/>
        <v>208173366087.20001</v>
      </c>
      <c r="J1932" s="51">
        <f t="shared" si="104"/>
        <v>-200328294</v>
      </c>
      <c r="K1932" s="53">
        <f t="shared" si="104"/>
        <v>207973037793.20001</v>
      </c>
      <c r="L1932" s="34">
        <f t="shared" si="104"/>
        <v>86486025</v>
      </c>
      <c r="P1932" s="51">
        <f t="shared" si="101"/>
        <v>0</v>
      </c>
      <c r="Q1932" s="51">
        <f t="shared" si="101"/>
        <v>0</v>
      </c>
      <c r="S1932" s="51">
        <f t="shared" si="102"/>
        <v>0</v>
      </c>
      <c r="W1932" s="34">
        <f t="shared" si="105"/>
        <v>0</v>
      </c>
      <c r="X1932" s="34">
        <f t="shared" si="105"/>
        <v>0</v>
      </c>
      <c r="Y1932" s="34">
        <f t="shared" si="105"/>
        <v>0</v>
      </c>
      <c r="Z1932" s="34">
        <f t="shared" si="105"/>
        <v>0</v>
      </c>
    </row>
    <row r="1933" spans="1:26">
      <c r="A1933" s="81" t="s">
        <v>254</v>
      </c>
      <c r="B1933" s="81" t="s">
        <v>254</v>
      </c>
      <c r="C1933" s="35"/>
      <c r="D1933" s="82">
        <v>1991</v>
      </c>
      <c r="E1933" s="51">
        <f t="shared" si="103"/>
        <v>63124415917</v>
      </c>
      <c r="F1933" s="51">
        <f t="shared" si="103"/>
        <v>54110160997</v>
      </c>
      <c r="G1933" s="51">
        <f t="shared" si="103"/>
        <v>77211223791</v>
      </c>
      <c r="H1933" s="51">
        <f t="shared" si="103"/>
        <v>15049158581</v>
      </c>
      <c r="I1933" s="52">
        <f t="shared" si="104"/>
        <v>209494959286</v>
      </c>
      <c r="J1933" s="51">
        <f t="shared" si="104"/>
        <v>-136492989</v>
      </c>
      <c r="K1933" s="53">
        <f t="shared" si="104"/>
        <v>209358466297</v>
      </c>
      <c r="L1933" s="34">
        <f t="shared" si="104"/>
        <v>101244119</v>
      </c>
      <c r="P1933" s="51">
        <f t="shared" si="101"/>
        <v>0</v>
      </c>
      <c r="Q1933" s="51">
        <f t="shared" si="101"/>
        <v>0</v>
      </c>
      <c r="S1933" s="51">
        <f t="shared" si="102"/>
        <v>0</v>
      </c>
      <c r="W1933" s="34">
        <f t="shared" si="105"/>
        <v>0</v>
      </c>
      <c r="X1933" s="34">
        <f t="shared" si="105"/>
        <v>0</v>
      </c>
      <c r="Y1933" s="34">
        <f t="shared" si="105"/>
        <v>0</v>
      </c>
      <c r="Z1933" s="34">
        <f t="shared" si="105"/>
        <v>0</v>
      </c>
    </row>
    <row r="1934" spans="1:26">
      <c r="A1934" s="81" t="s">
        <v>254</v>
      </c>
      <c r="B1934" s="81" t="s">
        <v>254</v>
      </c>
      <c r="C1934" s="35"/>
      <c r="D1934" s="82">
        <v>1992</v>
      </c>
      <c r="E1934" s="51">
        <f t="shared" si="103"/>
        <v>66782571580</v>
      </c>
      <c r="F1934" s="51">
        <f t="shared" si="103"/>
        <v>56703419958.799988</v>
      </c>
      <c r="G1934" s="51">
        <f t="shared" si="103"/>
        <v>79348307053</v>
      </c>
      <c r="H1934" s="51">
        <f t="shared" si="103"/>
        <v>12888318201</v>
      </c>
      <c r="I1934" s="52">
        <f t="shared" si="104"/>
        <v>215722616792.80002</v>
      </c>
      <c r="J1934" s="51">
        <f t="shared" si="104"/>
        <v>-50187175</v>
      </c>
      <c r="K1934" s="53">
        <f t="shared" si="104"/>
        <v>215672429617.80002</v>
      </c>
      <c r="L1934" s="34">
        <f t="shared" si="104"/>
        <v>126323239</v>
      </c>
      <c r="P1934" s="51">
        <f t="shared" si="101"/>
        <v>0</v>
      </c>
      <c r="Q1934" s="51">
        <f t="shared" si="101"/>
        <v>0</v>
      </c>
      <c r="S1934" s="51">
        <f t="shared" si="102"/>
        <v>0</v>
      </c>
      <c r="W1934" s="34">
        <f t="shared" si="105"/>
        <v>0</v>
      </c>
      <c r="X1934" s="34">
        <f t="shared" si="105"/>
        <v>0</v>
      </c>
      <c r="Y1934" s="34">
        <f t="shared" si="105"/>
        <v>0</v>
      </c>
      <c r="Z1934" s="34">
        <f t="shared" si="105"/>
        <v>0</v>
      </c>
    </row>
    <row r="1935" spans="1:26">
      <c r="A1935" s="81" t="s">
        <v>254</v>
      </c>
      <c r="B1935" s="81" t="s">
        <v>254</v>
      </c>
      <c r="C1935" s="35"/>
      <c r="D1935" s="82">
        <v>1993</v>
      </c>
      <c r="E1935" s="51">
        <f t="shared" si="103"/>
        <v>71523564638</v>
      </c>
      <c r="F1935" s="51">
        <f t="shared" si="103"/>
        <v>48902588001</v>
      </c>
      <c r="G1935" s="51">
        <f t="shared" si="103"/>
        <v>82280654795</v>
      </c>
      <c r="H1935" s="51">
        <f t="shared" si="103"/>
        <v>12195899332</v>
      </c>
      <c r="I1935" s="52">
        <f t="shared" si="104"/>
        <v>214902706766</v>
      </c>
      <c r="J1935" s="51">
        <f t="shared" si="104"/>
        <v>-62842696</v>
      </c>
      <c r="K1935" s="53">
        <f t="shared" si="104"/>
        <v>214839864070</v>
      </c>
      <c r="L1935" s="34">
        <f t="shared" si="104"/>
        <v>116194692</v>
      </c>
      <c r="P1935" s="51">
        <f t="shared" si="101"/>
        <v>0</v>
      </c>
      <c r="Q1935" s="51">
        <f t="shared" si="101"/>
        <v>0</v>
      </c>
      <c r="S1935" s="51">
        <f t="shared" si="102"/>
        <v>0</v>
      </c>
      <c r="W1935" s="34">
        <f t="shared" si="105"/>
        <v>0</v>
      </c>
      <c r="X1935" s="34">
        <f t="shared" si="105"/>
        <v>0</v>
      </c>
      <c r="Y1935" s="34">
        <f t="shared" si="105"/>
        <v>0</v>
      </c>
      <c r="Z1935" s="34">
        <f t="shared" si="105"/>
        <v>0</v>
      </c>
    </row>
    <row r="1936" spans="1:26">
      <c r="A1936" s="81" t="s">
        <v>254</v>
      </c>
      <c r="B1936" s="81" t="s">
        <v>254</v>
      </c>
      <c r="C1936" s="35"/>
      <c r="D1936" s="82">
        <v>1994</v>
      </c>
      <c r="E1936" s="51">
        <f t="shared" si="103"/>
        <v>76465077072</v>
      </c>
      <c r="F1936" s="51">
        <f t="shared" si="103"/>
        <v>64056662631</v>
      </c>
      <c r="G1936" s="51">
        <f t="shared" si="103"/>
        <v>82657912116</v>
      </c>
      <c r="H1936" s="51">
        <f t="shared" si="103"/>
        <v>11394978331</v>
      </c>
      <c r="I1936" s="52">
        <f t="shared" si="104"/>
        <v>234574630150</v>
      </c>
      <c r="J1936" s="51">
        <f t="shared" si="104"/>
        <v>-1105159487</v>
      </c>
      <c r="K1936" s="53">
        <f t="shared" si="104"/>
        <v>233469470663</v>
      </c>
      <c r="L1936" s="34">
        <f t="shared" si="104"/>
        <v>127716287</v>
      </c>
      <c r="P1936" s="51">
        <f t="shared" si="101"/>
        <v>0</v>
      </c>
      <c r="Q1936" s="51">
        <f t="shared" si="101"/>
        <v>0</v>
      </c>
      <c r="S1936" s="51">
        <f t="shared" si="102"/>
        <v>0</v>
      </c>
      <c r="W1936" s="34">
        <f t="shared" si="105"/>
        <v>0</v>
      </c>
      <c r="X1936" s="34">
        <f t="shared" si="105"/>
        <v>0</v>
      </c>
      <c r="Y1936" s="34">
        <f t="shared" si="105"/>
        <v>0</v>
      </c>
      <c r="Z1936" s="34">
        <f t="shared" si="105"/>
        <v>0</v>
      </c>
    </row>
    <row r="1937" spans="1:26">
      <c r="A1937" s="81" t="s">
        <v>254</v>
      </c>
      <c r="B1937" s="81" t="s">
        <v>254</v>
      </c>
      <c r="C1937" s="35"/>
      <c r="D1937" s="82">
        <v>1995</v>
      </c>
      <c r="E1937" s="51">
        <f t="shared" si="103"/>
        <v>81386026586</v>
      </c>
      <c r="F1937" s="51">
        <f t="shared" si="103"/>
        <v>65051449590</v>
      </c>
      <c r="G1937" s="51">
        <f t="shared" si="103"/>
        <v>88302485204</v>
      </c>
      <c r="H1937" s="51">
        <f t="shared" si="103"/>
        <v>10670395993</v>
      </c>
      <c r="I1937" s="52">
        <f t="shared" si="104"/>
        <v>245410357373</v>
      </c>
      <c r="J1937" s="51">
        <f t="shared" si="104"/>
        <v>-466333822</v>
      </c>
      <c r="K1937" s="53">
        <f t="shared" si="104"/>
        <v>244944023551</v>
      </c>
      <c r="L1937" s="34">
        <f t="shared" si="104"/>
        <v>147261114</v>
      </c>
      <c r="P1937" s="51">
        <f t="shared" si="101"/>
        <v>0</v>
      </c>
      <c r="Q1937" s="51">
        <f t="shared" si="101"/>
        <v>0</v>
      </c>
      <c r="S1937" s="51">
        <f t="shared" si="102"/>
        <v>0</v>
      </c>
      <c r="W1937" s="34">
        <f t="shared" si="105"/>
        <v>0</v>
      </c>
      <c r="X1937" s="34">
        <f t="shared" si="105"/>
        <v>0</v>
      </c>
      <c r="Y1937" s="34">
        <f t="shared" si="105"/>
        <v>0</v>
      </c>
      <c r="Z1937" s="34">
        <f t="shared" si="105"/>
        <v>0</v>
      </c>
    </row>
    <row r="1938" spans="1:26">
      <c r="A1938" s="81" t="s">
        <v>254</v>
      </c>
      <c r="B1938" s="81" t="s">
        <v>254</v>
      </c>
      <c r="C1938" s="35"/>
      <c r="D1938" s="82">
        <v>1996</v>
      </c>
      <c r="E1938" s="51">
        <f t="shared" si="103"/>
        <v>80118134719</v>
      </c>
      <c r="F1938" s="51">
        <f t="shared" si="103"/>
        <v>56008408418</v>
      </c>
      <c r="G1938" s="51">
        <f t="shared" si="103"/>
        <v>93955094633</v>
      </c>
      <c r="H1938" s="51">
        <f t="shared" si="103"/>
        <v>8691527510</v>
      </c>
      <c r="I1938" s="52">
        <f t="shared" si="104"/>
        <v>238773165280</v>
      </c>
      <c r="J1938" s="51">
        <f t="shared" si="104"/>
        <v>-16076825</v>
      </c>
      <c r="K1938" s="53">
        <f t="shared" si="104"/>
        <v>238757088455</v>
      </c>
      <c r="L1938" s="34">
        <f t="shared" si="104"/>
        <v>115973403</v>
      </c>
      <c r="P1938" s="51">
        <f t="shared" si="101"/>
        <v>0</v>
      </c>
      <c r="Q1938" s="51">
        <f t="shared" si="101"/>
        <v>0</v>
      </c>
      <c r="S1938" s="51">
        <f t="shared" si="102"/>
        <v>0</v>
      </c>
      <c r="W1938" s="34">
        <f t="shared" si="105"/>
        <v>0</v>
      </c>
      <c r="X1938" s="34">
        <f t="shared" si="105"/>
        <v>0</v>
      </c>
      <c r="Y1938" s="34">
        <f t="shared" si="105"/>
        <v>0</v>
      </c>
      <c r="Z1938" s="34">
        <f t="shared" si="105"/>
        <v>0</v>
      </c>
    </row>
    <row r="1939" spans="1:26">
      <c r="A1939" s="81" t="s">
        <v>254</v>
      </c>
      <c r="B1939" s="81" t="s">
        <v>254</v>
      </c>
      <c r="C1939" s="35"/>
      <c r="D1939" s="82">
        <v>1997</v>
      </c>
      <c r="E1939" s="51">
        <f t="shared" si="103"/>
        <v>81291968089</v>
      </c>
      <c r="F1939" s="51">
        <f t="shared" si="103"/>
        <v>60690697981</v>
      </c>
      <c r="G1939" s="51">
        <f t="shared" si="103"/>
        <v>95865833782</v>
      </c>
      <c r="H1939" s="51">
        <f t="shared" si="103"/>
        <v>9343241569</v>
      </c>
      <c r="I1939" s="52">
        <f t="shared" si="104"/>
        <v>247191741421</v>
      </c>
      <c r="J1939" s="51">
        <f t="shared" si="104"/>
        <v>-18734697</v>
      </c>
      <c r="K1939" s="53">
        <f t="shared" si="104"/>
        <v>247173006724</v>
      </c>
      <c r="L1939" s="34">
        <f t="shared" si="104"/>
        <v>131079061</v>
      </c>
      <c r="P1939" s="51">
        <f t="shared" si="101"/>
        <v>0</v>
      </c>
      <c r="Q1939" s="51">
        <f t="shared" si="101"/>
        <v>0</v>
      </c>
      <c r="S1939" s="51">
        <f t="shared" si="102"/>
        <v>0</v>
      </c>
      <c r="W1939" s="34">
        <f t="shared" si="105"/>
        <v>0</v>
      </c>
      <c r="X1939" s="34">
        <f t="shared" si="105"/>
        <v>0</v>
      </c>
      <c r="Y1939" s="34">
        <f t="shared" si="105"/>
        <v>0</v>
      </c>
      <c r="Z1939" s="34">
        <f t="shared" si="105"/>
        <v>0</v>
      </c>
    </row>
    <row r="1940" spans="1:26">
      <c r="A1940" s="81" t="s">
        <v>254</v>
      </c>
      <c r="B1940" s="81" t="s">
        <v>254</v>
      </c>
      <c r="C1940" s="35"/>
      <c r="D1940" s="82">
        <v>1998</v>
      </c>
      <c r="E1940" s="51">
        <f t="shared" si="103"/>
        <v>84536044451</v>
      </c>
      <c r="F1940" s="51">
        <f t="shared" si="103"/>
        <v>58426760693</v>
      </c>
      <c r="G1940" s="51">
        <f t="shared" si="103"/>
        <v>101781346921</v>
      </c>
      <c r="H1940" s="51">
        <f t="shared" si="103"/>
        <v>7868201364</v>
      </c>
      <c r="I1940" s="52">
        <f t="shared" si="104"/>
        <v>252612353429</v>
      </c>
      <c r="J1940" s="51">
        <f t="shared" si="104"/>
        <v>-498612296</v>
      </c>
      <c r="K1940" s="53">
        <f t="shared" si="104"/>
        <v>252113741133</v>
      </c>
      <c r="L1940" s="34">
        <f t="shared" si="104"/>
        <v>126213567</v>
      </c>
      <c r="P1940" s="51">
        <f t="shared" si="101"/>
        <v>0</v>
      </c>
      <c r="Q1940" s="51">
        <f t="shared" si="101"/>
        <v>0</v>
      </c>
      <c r="S1940" s="51">
        <f t="shared" si="102"/>
        <v>0</v>
      </c>
      <c r="W1940" s="34">
        <f t="shared" si="105"/>
        <v>0</v>
      </c>
      <c r="X1940" s="34">
        <f t="shared" si="105"/>
        <v>0</v>
      </c>
      <c r="Y1940" s="34">
        <f t="shared" si="105"/>
        <v>0</v>
      </c>
      <c r="Z1940" s="34">
        <f t="shared" si="105"/>
        <v>0</v>
      </c>
    </row>
    <row r="1941" spans="1:26">
      <c r="A1941" s="81" t="s">
        <v>254</v>
      </c>
      <c r="B1941" s="81" t="s">
        <v>254</v>
      </c>
      <c r="C1941" s="35"/>
      <c r="D1941" s="82">
        <v>1999</v>
      </c>
      <c r="E1941" s="51">
        <f t="shared" si="103"/>
        <v>83270387788</v>
      </c>
      <c r="F1941" s="51">
        <f t="shared" si="103"/>
        <v>78982290908</v>
      </c>
      <c r="G1941" s="51">
        <f t="shared" si="103"/>
        <v>110138309203</v>
      </c>
      <c r="H1941" s="51">
        <f t="shared" si="103"/>
        <v>10556342192</v>
      </c>
      <c r="I1941" s="52">
        <f t="shared" si="104"/>
        <v>282947330091</v>
      </c>
      <c r="J1941" s="51">
        <f t="shared" si="104"/>
        <v>-104639720</v>
      </c>
      <c r="K1941" s="53">
        <f t="shared" si="104"/>
        <v>282842690371</v>
      </c>
      <c r="L1941" s="34">
        <f t="shared" si="104"/>
        <v>156700755</v>
      </c>
      <c r="P1941" s="51">
        <f t="shared" si="101"/>
        <v>0</v>
      </c>
      <c r="Q1941" s="51">
        <f t="shared" si="101"/>
        <v>0</v>
      </c>
      <c r="S1941" s="51">
        <f t="shared" si="102"/>
        <v>0</v>
      </c>
      <c r="W1941" s="34">
        <f t="shared" si="105"/>
        <v>0</v>
      </c>
      <c r="X1941" s="34">
        <f t="shared" si="105"/>
        <v>0</v>
      </c>
      <c r="Y1941" s="34">
        <f t="shared" si="105"/>
        <v>0</v>
      </c>
      <c r="Z1941" s="34">
        <f t="shared" si="105"/>
        <v>0</v>
      </c>
    </row>
    <row r="1942" spans="1:26">
      <c r="A1942" s="81" t="s">
        <v>254</v>
      </c>
      <c r="B1942" s="81" t="s">
        <v>254</v>
      </c>
      <c r="C1942" s="35"/>
      <c r="D1942" s="82">
        <v>2000</v>
      </c>
      <c r="E1942" s="51">
        <f t="shared" si="103"/>
        <v>86513095925</v>
      </c>
      <c r="F1942" s="51">
        <f t="shared" si="103"/>
        <v>87438425121</v>
      </c>
      <c r="G1942" s="51">
        <f t="shared" si="103"/>
        <v>119747691202</v>
      </c>
      <c r="H1942" s="51">
        <f t="shared" si="103"/>
        <v>9908443089</v>
      </c>
      <c r="I1942" s="52">
        <f t="shared" si="104"/>
        <v>303607655337</v>
      </c>
      <c r="J1942" s="51">
        <f t="shared" si="104"/>
        <v>-233127970</v>
      </c>
      <c r="K1942" s="53">
        <f t="shared" si="104"/>
        <v>303374527367</v>
      </c>
      <c r="L1942" s="34">
        <f t="shared" si="104"/>
        <v>183293590</v>
      </c>
      <c r="P1942" s="51">
        <f t="shared" si="101"/>
        <v>0</v>
      </c>
      <c r="Q1942" s="51">
        <f t="shared" si="101"/>
        <v>0</v>
      </c>
      <c r="S1942" s="51">
        <f t="shared" si="102"/>
        <v>0</v>
      </c>
      <c r="W1942" s="34">
        <f>+W55+W18+W129+W92+W166+W203+W240+W277+W351+W388+W425+W573+W462+W499+W536+W610+W647+W684+W795+W758+W721+W832+W869+W943+W906+W980+W1239+W1276+W1017+W1091+W1128+W1165+W1054+W1202+W1313+W1350+W1387+W1424+W1461+W1498+W1535+W1572+W1609+W1646+W1683+W1757+W1720+W1794+W1868+W1831+W1905+W314</f>
        <v>98146865</v>
      </c>
      <c r="X1942" s="34">
        <f>+X55+X18+X129+X92+X166+X203+X240+X277+X351+X388+X425+X573+X462+X499+X536+X610+X647+X684+X795+X758+X721+X832+X869+X943+X906+X980+X1239+X1276+X1017+X1091+X1128+X1165+X1054+X1202+X1313+X1350+X1387+X1424+X1461+X1498+X1535+X1572+X1609+X1646+X1683+X1757+X1720+X1794+X1868+X1831+X1905+X314</f>
        <v>1522190715</v>
      </c>
      <c r="Y1942" s="34">
        <f>+Y55+Y18+Y129+Y92+Y166+Y203+Y240+Y277+Y351+Y388+Y425+Y573+Y462+Y499+Y536+Y610+Y647+Y684+Y795+Y758+Y721+Y832+Y869+Y943+Y906+Y980+Y1239+Y1276+Y1017+Y1091+Y1128+Y1165+Y1054+Y1202+Y1313+Y1350+Y1387+Y1424+Y1461+Y1498+Y1535+Y1572+Y1609+Y1646+Y1683+Y1757+Y1720+Y1794+Y1868+Y1831+Y1905+Y314</f>
        <v>917644432</v>
      </c>
      <c r="Z1942" s="34">
        <f>+Z55+Z18+Z129+Z92+Z166+Z203+Z240+Z277+Z351+Z388+Z425+Z573+Z462+Z499+Z536+Z610+Z647+Z684+Z795+Z758+Z721+Z832+Z869+Z943+Z906+Z980+Z1239+Z1276+Z1017+Z1091+Z1128+Z1165+Z1054+Z1202+Z1313+Z1350+Z1387+Z1424+Z1461+Z1498+Z1535+Z1572+Z1609+Z1646+Z1683+Z1757+Z1720+Z1794+Z1868+Z1831+Z1905+Z314</f>
        <v>200000001</v>
      </c>
    </row>
    <row r="1943" spans="1:26">
      <c r="A1943" s="81" t="s">
        <v>254</v>
      </c>
      <c r="B1943" s="81" t="s">
        <v>254</v>
      </c>
      <c r="C1943" s="35"/>
      <c r="D1943" s="82">
        <v>2001</v>
      </c>
      <c r="E1943" s="51">
        <f t="shared" si="103"/>
        <v>86584179826</v>
      </c>
      <c r="F1943" s="51">
        <f t="shared" si="103"/>
        <v>119908161439.33998</v>
      </c>
      <c r="G1943" s="51">
        <f t="shared" si="103"/>
        <v>127080474825</v>
      </c>
      <c r="H1943" s="51">
        <f t="shared" si="103"/>
        <v>8805598828</v>
      </c>
      <c r="I1943" s="52">
        <f t="shared" si="104"/>
        <v>342378414918.34003</v>
      </c>
      <c r="J1943" s="51">
        <f t="shared" si="104"/>
        <v>-146887683</v>
      </c>
      <c r="K1943" s="53">
        <f t="shared" si="104"/>
        <v>342231527235.34003</v>
      </c>
      <c r="L1943" s="34">
        <f t="shared" si="104"/>
        <v>209532372</v>
      </c>
      <c r="P1943" s="51">
        <f t="shared" si="101"/>
        <v>0</v>
      </c>
      <c r="Q1943" s="51">
        <f t="shared" si="101"/>
        <v>0</v>
      </c>
      <c r="S1943" s="51">
        <f t="shared" si="102"/>
        <v>0</v>
      </c>
      <c r="W1943" s="34">
        <f t="shared" ref="W1943:Z1958" si="106">+W56+W19+W130+W93+W167+W204+W241+W278+W352+W389+W426+W574+W463+W500+W537+W611+W648+W685+W796+W759+W722+W833+W870+W944+W907+W981+W1240+W1277+W1018+W1092+W1129+W1166+W1055+W1203+W1314+W1351+W1388+W1425+W1462+W1499+W1536+W1573+W1610+W1647+W1684+W1758+W1721+W1795+W1869+W1832+W1906+W315</f>
        <v>0</v>
      </c>
      <c r="X1943" s="34">
        <f t="shared" si="106"/>
        <v>0</v>
      </c>
      <c r="Y1943" s="34">
        <f t="shared" si="106"/>
        <v>0</v>
      </c>
      <c r="Z1943" s="34">
        <f t="shared" si="106"/>
        <v>0</v>
      </c>
    </row>
    <row r="1944" spans="1:26">
      <c r="A1944" s="81" t="s">
        <v>254</v>
      </c>
      <c r="B1944" s="81" t="s">
        <v>254</v>
      </c>
      <c r="C1944" s="35"/>
      <c r="D1944" s="82">
        <v>2002</v>
      </c>
      <c r="E1944" s="51">
        <f t="shared" si="103"/>
        <v>89188766523</v>
      </c>
      <c r="F1944" s="51">
        <f t="shared" si="103"/>
        <v>159868596257</v>
      </c>
      <c r="G1944" s="51">
        <f t="shared" si="103"/>
        <v>131848549131</v>
      </c>
      <c r="H1944" s="51">
        <f t="shared" si="103"/>
        <v>10010314823</v>
      </c>
      <c r="I1944" s="52">
        <f t="shared" si="104"/>
        <v>390916226734</v>
      </c>
      <c r="J1944" s="51">
        <f t="shared" si="104"/>
        <v>-23287374</v>
      </c>
      <c r="K1944" s="53">
        <f t="shared" si="104"/>
        <v>390892939360</v>
      </c>
      <c r="L1944" s="34">
        <f t="shared" si="104"/>
        <v>267549817</v>
      </c>
      <c r="P1944" s="51">
        <f t="shared" si="101"/>
        <v>0</v>
      </c>
      <c r="Q1944" s="51">
        <f t="shared" si="101"/>
        <v>0</v>
      </c>
      <c r="S1944" s="51">
        <f t="shared" si="102"/>
        <v>0</v>
      </c>
      <c r="W1944" s="34">
        <f t="shared" si="106"/>
        <v>0</v>
      </c>
      <c r="X1944" s="34">
        <f t="shared" si="106"/>
        <v>0</v>
      </c>
      <c r="Y1944" s="34">
        <f t="shared" si="106"/>
        <v>0</v>
      </c>
      <c r="Z1944" s="34">
        <f t="shared" si="106"/>
        <v>0</v>
      </c>
    </row>
    <row r="1945" spans="1:26">
      <c r="A1945" s="81" t="s">
        <v>254</v>
      </c>
      <c r="B1945" s="81" t="s">
        <v>254</v>
      </c>
      <c r="C1945" s="35"/>
      <c r="D1945" s="82">
        <v>2003</v>
      </c>
      <c r="E1945" s="51">
        <f t="shared" si="103"/>
        <v>93464790691</v>
      </c>
      <c r="F1945" s="51">
        <f t="shared" si="103"/>
        <v>144016510266</v>
      </c>
      <c r="G1945" s="51">
        <f t="shared" si="103"/>
        <v>141196916058</v>
      </c>
      <c r="H1945" s="51">
        <f t="shared" si="103"/>
        <v>9954299225</v>
      </c>
      <c r="I1945" s="52">
        <f t="shared" ref="I1945:I1957" si="107">SUM(E1945:H1945)</f>
        <v>388632516240</v>
      </c>
      <c r="J1945" s="51">
        <f t="shared" si="104"/>
        <v>-1777318</v>
      </c>
      <c r="K1945" s="53">
        <f t="shared" ref="K1945:K1965" si="108">I1945+J1945</f>
        <v>388630738922</v>
      </c>
      <c r="L1945" s="34">
        <f t="shared" si="104"/>
        <v>353051201</v>
      </c>
      <c r="P1945" s="51">
        <f t="shared" si="101"/>
        <v>0</v>
      </c>
      <c r="Q1945" s="51">
        <f t="shared" si="101"/>
        <v>0</v>
      </c>
      <c r="S1945" s="51">
        <f t="shared" si="102"/>
        <v>0</v>
      </c>
      <c r="W1945" s="34">
        <f t="shared" si="106"/>
        <v>0</v>
      </c>
      <c r="X1945" s="34">
        <f t="shared" si="106"/>
        <v>10394109</v>
      </c>
      <c r="Y1945" s="34">
        <f t="shared" si="106"/>
        <v>0</v>
      </c>
      <c r="Z1945" s="34">
        <f t="shared" si="106"/>
        <v>0</v>
      </c>
    </row>
    <row r="1946" spans="1:26">
      <c r="A1946" s="81" t="s">
        <v>254</v>
      </c>
      <c r="B1946" s="81" t="s">
        <v>254</v>
      </c>
      <c r="C1946" s="35"/>
      <c r="D1946" s="82">
        <v>2004</v>
      </c>
      <c r="E1946" s="51">
        <f t="shared" si="103"/>
        <v>97758552855</v>
      </c>
      <c r="F1946" s="51">
        <f t="shared" si="103"/>
        <v>128661045820</v>
      </c>
      <c r="G1946" s="51">
        <f t="shared" si="103"/>
        <v>151688095291</v>
      </c>
      <c r="H1946" s="51">
        <f t="shared" si="103"/>
        <v>10309438230</v>
      </c>
      <c r="I1946" s="52">
        <f t="shared" si="107"/>
        <v>388417132196</v>
      </c>
      <c r="J1946" s="51">
        <f t="shared" si="104"/>
        <v>-45585996</v>
      </c>
      <c r="K1946" s="53">
        <f t="shared" si="108"/>
        <v>388371546200</v>
      </c>
      <c r="L1946" s="34">
        <f t="shared" si="104"/>
        <v>1194675812</v>
      </c>
      <c r="P1946" s="51">
        <f t="shared" ref="P1946:Q1955" si="109">P22+P59+P96+P133+P170+P207+P244+P281+P318+P355+P392+P429+P466+P503+P540+P577+P614+P651+P688+P725+P762+P799+P836+P873+P910+P947+P984+P1021+P1058+P1095+P1132+P1169+P1206+P1243+P1280+P1317+P1354+P1391+P1428+P1465+P1502+P1539+P1576+P1613+P1650+P1687+P1724+P1761+P1798+P1835+P1872+P1909</f>
        <v>0</v>
      </c>
      <c r="Q1946" s="51">
        <f t="shared" si="109"/>
        <v>0</v>
      </c>
      <c r="S1946" s="51">
        <f t="shared" si="102"/>
        <v>0</v>
      </c>
      <c r="W1946" s="34">
        <f t="shared" si="106"/>
        <v>0</v>
      </c>
      <c r="X1946" s="34">
        <f t="shared" si="106"/>
        <v>2329689</v>
      </c>
      <c r="Y1946" s="34">
        <f t="shared" si="106"/>
        <v>0</v>
      </c>
      <c r="Z1946" s="34">
        <f t="shared" si="106"/>
        <v>0</v>
      </c>
    </row>
    <row r="1947" spans="1:26">
      <c r="A1947" s="81" t="s">
        <v>254</v>
      </c>
      <c r="B1947" s="81" t="s">
        <v>254</v>
      </c>
      <c r="C1947" s="35"/>
      <c r="D1947" s="82">
        <v>2005</v>
      </c>
      <c r="E1947" s="51">
        <f t="shared" ref="E1947:H1962" si="110">E23+E60+E97+E134+E171+E208+E245+E282+E319+E356+E393+E430+E467+E504+E541+E578+E615+E652+E689+E726+E763+E800+E837+E874+E911+E948+E985+E1022+E1059+E1096+E1133+E1170+E1207+E1244+E1281+E1318+E1355+E1392+E1429+E1466+E1503+E1540+E1577+E1614+E1651+E1688+E1725+E1762+E1799+E1836+E1873+E1910</f>
        <v>99468894303</v>
      </c>
      <c r="F1947" s="51">
        <f t="shared" si="110"/>
        <v>115824241087</v>
      </c>
      <c r="G1947" s="51">
        <f t="shared" si="110"/>
        <v>169255920539.65988</v>
      </c>
      <c r="H1947" s="51">
        <f t="shared" si="110"/>
        <v>14193384899</v>
      </c>
      <c r="I1947" s="52">
        <f t="shared" si="107"/>
        <v>398742440828.65991</v>
      </c>
      <c r="J1947" s="51">
        <f t="shared" ref="J1947:J1965" si="111">+J60+J23+J134+J97+J171+J208+J245+J282+J356+J393+J430+J578+J467+J504+J541+J615+J652+J689+J800+J763+J726+J837+J874+J948+J911+J985+J1244+J1281+J1022+J1096+J1133+J1170+J1059+J1207+J1318+J1355+J1392+J1429+J1466+J1503+J1540+J1577+J1614+J1651+J1688+J1762+J1725+J1799+J1873+J1836+J1910+J319</f>
        <v>-35169661</v>
      </c>
      <c r="K1947" s="53">
        <f t="shared" si="108"/>
        <v>398707271167.65991</v>
      </c>
      <c r="L1947" s="34">
        <f t="shared" ref="L1947:L1965" si="112">+L60+L23+L134+L97+L171+L208+L245+L282+L356+L393+L430+L578+L467+L504+L541+L615+L652+L689+L800+L763+L726+L837+L874+L948+L911+L985+L1244+L1281+L1022+L1096+L1133+L1170+L1059+L1207+L1318+L1355+L1392+L1429+L1466+L1503+L1540+L1577+L1614+L1651+L1688+L1762+L1725+L1799+L1873+L1836+L1910+L319</f>
        <v>462776297</v>
      </c>
      <c r="P1947" s="51">
        <f t="shared" si="109"/>
        <v>0</v>
      </c>
      <c r="Q1947" s="51">
        <f t="shared" si="109"/>
        <v>0</v>
      </c>
      <c r="S1947" s="51">
        <f t="shared" si="102"/>
        <v>0</v>
      </c>
      <c r="W1947" s="34">
        <f t="shared" si="106"/>
        <v>0</v>
      </c>
      <c r="X1947" s="34">
        <f t="shared" si="106"/>
        <v>3392799</v>
      </c>
      <c r="Y1947" s="34">
        <f t="shared" si="106"/>
        <v>0</v>
      </c>
      <c r="Z1947" s="34">
        <f t="shared" si="106"/>
        <v>0</v>
      </c>
    </row>
    <row r="1948" spans="1:26">
      <c r="A1948" s="81" t="s">
        <v>254</v>
      </c>
      <c r="B1948" s="81" t="s">
        <v>254</v>
      </c>
      <c r="C1948" s="35"/>
      <c r="D1948" s="82">
        <v>2006</v>
      </c>
      <c r="E1948" s="51">
        <f t="shared" si="110"/>
        <v>106816940970</v>
      </c>
      <c r="F1948" s="51">
        <f t="shared" si="110"/>
        <v>131414424724</v>
      </c>
      <c r="G1948" s="51">
        <f t="shared" si="110"/>
        <v>186537784151</v>
      </c>
      <c r="H1948" s="51">
        <f t="shared" si="110"/>
        <v>11170278020</v>
      </c>
      <c r="I1948" s="52">
        <f t="shared" si="107"/>
        <v>435939427865</v>
      </c>
      <c r="J1948" s="51">
        <f t="shared" si="111"/>
        <v>-338479935</v>
      </c>
      <c r="K1948" s="53">
        <f t="shared" si="108"/>
        <v>435600947930</v>
      </c>
      <c r="L1948" s="34">
        <f t="shared" si="112"/>
        <v>751654115</v>
      </c>
      <c r="P1948" s="51">
        <f t="shared" si="109"/>
        <v>0</v>
      </c>
      <c r="Q1948" s="51">
        <f t="shared" si="109"/>
        <v>0</v>
      </c>
      <c r="S1948" s="51">
        <f t="shared" si="102"/>
        <v>0</v>
      </c>
      <c r="W1948" s="34">
        <f t="shared" si="106"/>
        <v>0</v>
      </c>
      <c r="X1948" s="34">
        <f t="shared" si="106"/>
        <v>0</v>
      </c>
      <c r="Y1948" s="34">
        <f t="shared" si="106"/>
        <v>0</v>
      </c>
      <c r="Z1948" s="34">
        <f t="shared" si="106"/>
        <v>0</v>
      </c>
    </row>
    <row r="1949" spans="1:26">
      <c r="A1949" s="81" t="s">
        <v>254</v>
      </c>
      <c r="B1949" s="81" t="s">
        <v>254</v>
      </c>
      <c r="C1949" s="35"/>
      <c r="D1949" s="82">
        <v>2007</v>
      </c>
      <c r="E1949" s="51">
        <f t="shared" si="110"/>
        <v>111078083735</v>
      </c>
      <c r="F1949" s="51">
        <f t="shared" si="110"/>
        <v>131995573268</v>
      </c>
      <c r="G1949" s="51">
        <f t="shared" si="110"/>
        <v>222446629264</v>
      </c>
      <c r="H1949" s="51">
        <f t="shared" si="110"/>
        <v>10766647202</v>
      </c>
      <c r="I1949" s="52">
        <f t="shared" si="107"/>
        <v>476286933469</v>
      </c>
      <c r="J1949" s="51">
        <f t="shared" si="111"/>
        <v>-28276324</v>
      </c>
      <c r="K1949" s="53">
        <f t="shared" si="108"/>
        <v>476258657145</v>
      </c>
      <c r="L1949" s="34">
        <f t="shared" si="112"/>
        <v>763710560</v>
      </c>
      <c r="P1949" s="51">
        <f t="shared" si="109"/>
        <v>0</v>
      </c>
      <c r="Q1949" s="51">
        <f t="shared" si="109"/>
        <v>0</v>
      </c>
      <c r="S1949" s="51">
        <f t="shared" si="102"/>
        <v>0</v>
      </c>
      <c r="W1949" s="34">
        <f t="shared" si="106"/>
        <v>0</v>
      </c>
      <c r="X1949" s="34">
        <f t="shared" si="106"/>
        <v>3322340</v>
      </c>
      <c r="Y1949" s="34">
        <f t="shared" si="106"/>
        <v>0</v>
      </c>
      <c r="Z1949" s="34">
        <f t="shared" si="106"/>
        <v>0</v>
      </c>
    </row>
    <row r="1950" spans="1:26">
      <c r="A1950" s="81" t="s">
        <v>254</v>
      </c>
      <c r="B1950" s="81" t="s">
        <v>254</v>
      </c>
      <c r="C1950" s="35"/>
      <c r="D1950" s="82">
        <v>2008</v>
      </c>
      <c r="E1950" s="51">
        <f t="shared" si="110"/>
        <v>113872016914</v>
      </c>
      <c r="F1950" s="51">
        <f t="shared" si="110"/>
        <v>177517861674</v>
      </c>
      <c r="G1950" s="51">
        <f t="shared" si="110"/>
        <v>239512104752</v>
      </c>
      <c r="H1950" s="51">
        <f t="shared" si="110"/>
        <v>12900051392</v>
      </c>
      <c r="I1950" s="52">
        <f t="shared" si="107"/>
        <v>543802034732</v>
      </c>
      <c r="J1950" s="51">
        <f t="shared" si="111"/>
        <v>-1814914</v>
      </c>
      <c r="K1950" s="53">
        <f t="shared" si="108"/>
        <v>543800219818</v>
      </c>
      <c r="L1950" s="34">
        <f t="shared" si="112"/>
        <v>916292536</v>
      </c>
      <c r="P1950" s="51">
        <f t="shared" si="109"/>
        <v>0</v>
      </c>
      <c r="Q1950" s="51">
        <f t="shared" si="109"/>
        <v>0</v>
      </c>
      <c r="S1950" s="51">
        <f t="shared" si="102"/>
        <v>0</v>
      </c>
      <c r="W1950" s="34">
        <f t="shared" si="106"/>
        <v>0</v>
      </c>
      <c r="X1950" s="34">
        <f t="shared" si="106"/>
        <v>2791090</v>
      </c>
      <c r="Y1950" s="34">
        <f t="shared" si="106"/>
        <v>0</v>
      </c>
      <c r="Z1950" s="34">
        <f t="shared" si="106"/>
        <v>0</v>
      </c>
    </row>
    <row r="1951" spans="1:26">
      <c r="A1951" s="81" t="s">
        <v>254</v>
      </c>
      <c r="B1951" s="81" t="s">
        <v>254</v>
      </c>
      <c r="C1951" s="35"/>
      <c r="D1951" s="82">
        <v>2009</v>
      </c>
      <c r="E1951" s="51">
        <f t="shared" si="110"/>
        <v>119443043510</v>
      </c>
      <c r="F1951" s="51">
        <f t="shared" si="110"/>
        <v>170434394828</v>
      </c>
      <c r="G1951" s="51">
        <f t="shared" si="110"/>
        <v>248889171755</v>
      </c>
      <c r="H1951" s="51">
        <f t="shared" si="110"/>
        <v>9620869867</v>
      </c>
      <c r="I1951" s="52">
        <f t="shared" si="107"/>
        <v>548387479960</v>
      </c>
      <c r="J1951" s="51">
        <f t="shared" si="111"/>
        <v>-3045376</v>
      </c>
      <c r="K1951" s="53">
        <f t="shared" si="108"/>
        <v>548384434584</v>
      </c>
      <c r="L1951" s="34">
        <f t="shared" si="112"/>
        <v>657497112</v>
      </c>
      <c r="P1951" s="51">
        <f t="shared" si="109"/>
        <v>0</v>
      </c>
      <c r="Q1951" s="51">
        <f t="shared" si="109"/>
        <v>0</v>
      </c>
      <c r="S1951" s="51">
        <f t="shared" si="102"/>
        <v>0</v>
      </c>
      <c r="W1951" s="34">
        <f t="shared" si="106"/>
        <v>0</v>
      </c>
      <c r="X1951" s="34">
        <f t="shared" si="106"/>
        <v>3062844</v>
      </c>
      <c r="Y1951" s="34">
        <f t="shared" si="106"/>
        <v>0</v>
      </c>
      <c r="Z1951" s="34">
        <f t="shared" si="106"/>
        <v>0</v>
      </c>
    </row>
    <row r="1952" spans="1:26">
      <c r="A1952" s="81" t="s">
        <v>254</v>
      </c>
      <c r="B1952" s="81" t="s">
        <v>254</v>
      </c>
      <c r="C1952" s="35"/>
      <c r="D1952" s="82">
        <v>2010</v>
      </c>
      <c r="E1952" s="51">
        <f t="shared" si="110"/>
        <v>124505221626</v>
      </c>
      <c r="F1952" s="51">
        <f t="shared" si="110"/>
        <v>146713068062</v>
      </c>
      <c r="G1952" s="51">
        <f t="shared" si="110"/>
        <v>251663371951</v>
      </c>
      <c r="H1952" s="51">
        <f t="shared" si="110"/>
        <v>9047202581</v>
      </c>
      <c r="I1952" s="52">
        <f t="shared" si="107"/>
        <v>531928864220</v>
      </c>
      <c r="J1952" s="51">
        <f t="shared" si="111"/>
        <v>-1289884</v>
      </c>
      <c r="K1952" s="53">
        <f t="shared" si="108"/>
        <v>531927574336</v>
      </c>
      <c r="L1952" s="34">
        <f t="shared" si="112"/>
        <v>861262702</v>
      </c>
      <c r="P1952" s="51">
        <f t="shared" si="109"/>
        <v>0</v>
      </c>
      <c r="Q1952" s="51">
        <f t="shared" si="109"/>
        <v>0</v>
      </c>
      <c r="S1952" s="51">
        <f t="shared" si="102"/>
        <v>0</v>
      </c>
      <c r="W1952" s="34">
        <f t="shared" si="106"/>
        <v>0</v>
      </c>
      <c r="X1952" s="34">
        <f t="shared" si="106"/>
        <v>0</v>
      </c>
      <c r="Y1952" s="34">
        <f t="shared" si="106"/>
        <v>0</v>
      </c>
      <c r="Z1952" s="34">
        <f t="shared" si="106"/>
        <v>0</v>
      </c>
    </row>
    <row r="1953" spans="1:26">
      <c r="A1953" s="81" t="s">
        <v>254</v>
      </c>
      <c r="B1953" s="81" t="s">
        <v>254</v>
      </c>
      <c r="C1953" s="35"/>
      <c r="D1953" s="82">
        <v>2011</v>
      </c>
      <c r="E1953" s="51">
        <f t="shared" si="110"/>
        <v>128174003946</v>
      </c>
      <c r="F1953" s="51">
        <f t="shared" si="110"/>
        <v>142768540371</v>
      </c>
      <c r="G1953" s="51">
        <f t="shared" si="110"/>
        <v>256532569783.26999</v>
      </c>
      <c r="H1953" s="51">
        <f t="shared" si="110"/>
        <v>9378004926</v>
      </c>
      <c r="I1953" s="52">
        <f t="shared" si="107"/>
        <v>536853119026.27002</v>
      </c>
      <c r="J1953" s="51">
        <f t="shared" si="111"/>
        <v>-10204571</v>
      </c>
      <c r="K1953" s="53">
        <f t="shared" si="108"/>
        <v>536842914455.27002</v>
      </c>
      <c r="L1953" s="34">
        <f t="shared" si="112"/>
        <v>779149102</v>
      </c>
      <c r="P1953" s="51">
        <f t="shared" si="109"/>
        <v>0</v>
      </c>
      <c r="Q1953" s="51">
        <f t="shared" si="109"/>
        <v>0</v>
      </c>
      <c r="S1953" s="51">
        <f t="shared" si="102"/>
        <v>0</v>
      </c>
      <c r="W1953" s="34">
        <f t="shared" si="106"/>
        <v>0</v>
      </c>
      <c r="X1953" s="34">
        <f t="shared" si="106"/>
        <v>0</v>
      </c>
      <c r="Y1953" s="34">
        <f t="shared" si="106"/>
        <v>0</v>
      </c>
      <c r="Z1953" s="34">
        <f t="shared" si="106"/>
        <v>0</v>
      </c>
    </row>
    <row r="1954" spans="1:26">
      <c r="A1954" s="81" t="s">
        <v>254</v>
      </c>
      <c r="B1954" s="81" t="s">
        <v>254</v>
      </c>
      <c r="C1954" s="35"/>
      <c r="D1954" s="82">
        <v>2012</v>
      </c>
      <c r="E1954" s="51">
        <f t="shared" si="110"/>
        <v>134388725185</v>
      </c>
      <c r="F1954" s="51">
        <f t="shared" si="110"/>
        <v>173878995358</v>
      </c>
      <c r="G1954" s="51">
        <f t="shared" si="110"/>
        <v>252255281603</v>
      </c>
      <c r="H1954" s="51">
        <f t="shared" si="110"/>
        <v>15570096531</v>
      </c>
      <c r="I1954" s="52">
        <f t="shared" si="107"/>
        <v>576093098677</v>
      </c>
      <c r="J1954" s="51">
        <f t="shared" si="111"/>
        <v>-11320421</v>
      </c>
      <c r="K1954" s="53">
        <f t="shared" si="108"/>
        <v>576081778256</v>
      </c>
      <c r="L1954" s="34">
        <f t="shared" si="112"/>
        <v>734318146</v>
      </c>
      <c r="P1954" s="51">
        <f t="shared" si="109"/>
        <v>0</v>
      </c>
      <c r="Q1954" s="51">
        <f t="shared" si="109"/>
        <v>0</v>
      </c>
      <c r="S1954" s="51">
        <f t="shared" si="102"/>
        <v>1554188239</v>
      </c>
      <c r="W1954" s="34">
        <f t="shared" si="106"/>
        <v>0</v>
      </c>
      <c r="X1954" s="34">
        <f t="shared" si="106"/>
        <v>0</v>
      </c>
      <c r="Y1954" s="34">
        <f t="shared" si="106"/>
        <v>3006830097</v>
      </c>
      <c r="Z1954" s="34">
        <f t="shared" si="106"/>
        <v>0</v>
      </c>
    </row>
    <row r="1955" spans="1:26">
      <c r="A1955" s="81" t="s">
        <v>254</v>
      </c>
      <c r="B1955" s="81" t="s">
        <v>254</v>
      </c>
      <c r="C1955" s="35"/>
      <c r="D1955" s="82">
        <v>2013</v>
      </c>
      <c r="E1955" s="51">
        <f t="shared" si="110"/>
        <v>135862952029</v>
      </c>
      <c r="F1955" s="51">
        <f t="shared" si="110"/>
        <v>150827781178</v>
      </c>
      <c r="G1955" s="51">
        <f t="shared" si="110"/>
        <v>247080907819</v>
      </c>
      <c r="H1955" s="51">
        <f t="shared" si="110"/>
        <v>13292289960</v>
      </c>
      <c r="I1955" s="52">
        <f t="shared" si="107"/>
        <v>547063930986</v>
      </c>
      <c r="J1955" s="51">
        <f t="shared" si="111"/>
        <v>-56519680</v>
      </c>
      <c r="K1955" s="53">
        <f t="shared" si="108"/>
        <v>547007411306</v>
      </c>
      <c r="L1955" s="34">
        <f t="shared" si="112"/>
        <v>1003857612</v>
      </c>
      <c r="P1955" s="51">
        <f t="shared" si="109"/>
        <v>0</v>
      </c>
      <c r="Q1955" s="51">
        <f t="shared" si="109"/>
        <v>0</v>
      </c>
      <c r="R1955" s="60"/>
      <c r="S1955" s="51">
        <f t="shared" si="102"/>
        <v>1061060089</v>
      </c>
      <c r="W1955" s="34">
        <f t="shared" si="106"/>
        <v>0</v>
      </c>
      <c r="X1955" s="34">
        <f t="shared" si="106"/>
        <v>0</v>
      </c>
      <c r="Y1955" s="34">
        <f t="shared" si="106"/>
        <v>2435069186</v>
      </c>
      <c r="Z1955" s="34">
        <f t="shared" si="106"/>
        <v>0</v>
      </c>
    </row>
    <row r="1956" spans="1:26">
      <c r="A1956" s="81" t="s">
        <v>254</v>
      </c>
      <c r="B1956" s="81" t="s">
        <v>254</v>
      </c>
      <c r="C1956" s="35"/>
      <c r="D1956" s="82">
        <v>2014</v>
      </c>
      <c r="E1956" s="51">
        <f t="shared" si="110"/>
        <v>138178007058</v>
      </c>
      <c r="F1956" s="51">
        <f t="shared" si="110"/>
        <v>166363034520</v>
      </c>
      <c r="G1956" s="51">
        <f t="shared" si="110"/>
        <v>263132265549.24997</v>
      </c>
      <c r="H1956" s="51">
        <f t="shared" si="110"/>
        <v>11999597093</v>
      </c>
      <c r="I1956" s="52">
        <f t="shared" si="107"/>
        <v>579672904220.25</v>
      </c>
      <c r="J1956" s="51">
        <f t="shared" si="111"/>
        <v>-5678350</v>
      </c>
      <c r="K1956" s="53">
        <f t="shared" si="108"/>
        <v>579667225870.25</v>
      </c>
      <c r="L1956" s="34">
        <f t="shared" si="112"/>
        <v>2365882418</v>
      </c>
      <c r="P1956" s="51">
        <f>P32+P69+P106+P143+P180+P217+P254+P291+P328+P365+P402+P439+P476+P513+P550+P587+P624+P661+P698+P735+P772+P809+P846+P883+P920+P957+P994+P1031+P1068+P1105+P1142+P1179+P1216+P1253+P1290+P1327+P1364+P1401+P1438+P1475+P1512+P1549+P1586+P1623+P1660+P1697+P1734+P1771+P1808+P1845+P1882+P1919</f>
        <v>0</v>
      </c>
      <c r="Q1956" s="51">
        <f>Q32+Q69+Q106+Q143+Q180+Q217+Q254+Q291+Q328+Q365+Q402+Q439+Q476+Q513+Q550+Q587+Q624+Q661+Q698+Q735+Q772+Q809+Q846+Q883+Q920+Q957+Q994+Q1031+Q1068+Q1105+Q1142+Q1179+Q1216+Q1253+Q1290+Q1327+Q1364+Q1401+Q1438+Q1475+Q1512+Q1549+Q1586+Q1623+Q1660+Q1697+Q1734+Q1771+Q1808+Q1845+Q1882+Q1919</f>
        <v>0</v>
      </c>
      <c r="R1956" s="60"/>
      <c r="S1956" s="51">
        <f t="shared" si="102"/>
        <v>11759707240</v>
      </c>
      <c r="W1956" s="34">
        <f t="shared" si="106"/>
        <v>0</v>
      </c>
      <c r="X1956" s="34">
        <f t="shared" si="106"/>
        <v>0</v>
      </c>
      <c r="Y1956" s="34">
        <f t="shared" si="106"/>
        <v>16469901138.299999</v>
      </c>
      <c r="Z1956" s="34">
        <f t="shared" si="106"/>
        <v>0</v>
      </c>
    </row>
    <row r="1957" spans="1:26">
      <c r="A1957" s="81" t="s">
        <v>254</v>
      </c>
      <c r="B1957" s="81" t="s">
        <v>254</v>
      </c>
      <c r="C1957" s="35"/>
      <c r="D1957" s="82">
        <v>2015</v>
      </c>
      <c r="E1957" s="51">
        <f t="shared" si="110"/>
        <v>143415900804</v>
      </c>
      <c r="F1957" s="51">
        <f t="shared" si="110"/>
        <v>182599516691</v>
      </c>
      <c r="G1957" s="51">
        <f t="shared" si="110"/>
        <v>258822039559.23099</v>
      </c>
      <c r="H1957" s="51">
        <f t="shared" si="110"/>
        <v>10625793540</v>
      </c>
      <c r="I1957" s="52">
        <f t="shared" si="107"/>
        <v>595463250594.23096</v>
      </c>
      <c r="J1957" s="51">
        <f t="shared" si="111"/>
        <v>-3359501</v>
      </c>
      <c r="K1957" s="53">
        <f t="shared" si="108"/>
        <v>595459891093.23096</v>
      </c>
      <c r="L1957" s="34">
        <f t="shared" si="112"/>
        <v>3571341276</v>
      </c>
      <c r="P1957" s="51">
        <f>P33+P70+P107+P144+P181+P218+P255+P292+P329+P366+P403+P440+P477+P514+P551+P588+P625+P662+P699+P736+P773+P810+P847+P884+P921+P958+P995+P1032+P1069+P1106+P1143+P1180+P1217+P1254+P1291+P1328+P1365+P1402+P1439+P1476+P1513+P1550+P1587+P1624+P1661+P1698+P1735+P1772+P1809+P1846+P1883+P1920</f>
        <v>23712940820.940498</v>
      </c>
      <c r="Q1957" s="51">
        <f>Q33+Q70+Q107+Q144+Q181+Q218+Q255+Q292+Q329+Q366+Q403+Q440+Q477+Q514+Q551+Q588+Q625+Q662+Q699+Q736+Q773+Q810+Q847+Q884+Q921+Q958+Q995+Q1032+Q1069+Q1106+Q1143+Q1180+Q1217+Q1254+Q1291+Q1328+Q1365+Q1402+Q1439+Q1476+Q1513+Q1550+Q1587+Q1624+Q1661+Q1698+Q1735+Q1772+Q1809+Q1846+Q1883+Q1920</f>
        <v>10488381850.689999</v>
      </c>
      <c r="R1957" s="60"/>
      <c r="S1957" s="51">
        <f t="shared" si="102"/>
        <v>7567347591</v>
      </c>
      <c r="W1957" s="34">
        <f t="shared" si="106"/>
        <v>0</v>
      </c>
      <c r="X1957" s="34">
        <f t="shared" si="106"/>
        <v>0</v>
      </c>
      <c r="Y1957" s="34">
        <f t="shared" si="106"/>
        <v>16625340192</v>
      </c>
      <c r="Z1957" s="34">
        <f t="shared" si="106"/>
        <v>0</v>
      </c>
    </row>
    <row r="1958" spans="1:26">
      <c r="A1958" s="81" t="s">
        <v>254</v>
      </c>
      <c r="B1958" s="81" t="s">
        <v>254</v>
      </c>
      <c r="C1958" s="35"/>
      <c r="D1958" s="82">
        <v>2016</v>
      </c>
      <c r="E1958" s="51">
        <f t="shared" si="110"/>
        <v>147863583193</v>
      </c>
      <c r="F1958" s="51">
        <f t="shared" si="110"/>
        <v>200288313107</v>
      </c>
      <c r="G1958" s="51">
        <f t="shared" si="110"/>
        <v>256705732074</v>
      </c>
      <c r="H1958" s="51">
        <f t="shared" si="110"/>
        <v>14950963383</v>
      </c>
      <c r="I1958" s="52">
        <f t="shared" ref="I1958:I1964" si="113">SUM(E1958:H1958)</f>
        <v>619808591757</v>
      </c>
      <c r="J1958" s="51">
        <f t="shared" si="111"/>
        <v>-7794403</v>
      </c>
      <c r="K1958" s="53">
        <f t="shared" si="108"/>
        <v>619800797354</v>
      </c>
      <c r="L1958" s="34">
        <f t="shared" si="112"/>
        <v>2709467709</v>
      </c>
      <c r="P1958" s="51">
        <f t="shared" ref="P1958:Q1965" si="114">P34+P71+P108+P145+P182+P219+P256+P293+P330+P367+P404+P441+P478+P515+P552+P589+P626+P663+P700+P737+P774+P811+P848+P885+P922+P959+P996+P1033+P1070+P1107+P1144+P1181+P1218+P1255+P1292+P1329+P1366+P1403+P1440+P1477+P1514+P1551+P1588+P1625+P1662+P1699+P1736+P1773+P1810+P1847+P1884+P1921</f>
        <v>24607489713.582256</v>
      </c>
      <c r="Q1958" s="51">
        <f t="shared" si="114"/>
        <v>10661195902.983458</v>
      </c>
      <c r="R1958" s="60"/>
      <c r="S1958" s="51">
        <f t="shared" si="102"/>
        <v>6429866118</v>
      </c>
      <c r="W1958" s="34">
        <f t="shared" si="106"/>
        <v>0</v>
      </c>
      <c r="X1958" s="34">
        <f t="shared" si="106"/>
        <v>0</v>
      </c>
      <c r="Y1958" s="34">
        <f t="shared" si="106"/>
        <v>11479414679</v>
      </c>
      <c r="Z1958" s="34">
        <f t="shared" si="106"/>
        <v>0</v>
      </c>
    </row>
    <row r="1959" spans="1:26">
      <c r="A1959" s="81" t="s">
        <v>254</v>
      </c>
      <c r="B1959" s="81" t="s">
        <v>254</v>
      </c>
      <c r="C1959" s="35"/>
      <c r="D1959" s="82">
        <v>2017</v>
      </c>
      <c r="E1959" s="51">
        <f t="shared" si="110"/>
        <v>153036058838</v>
      </c>
      <c r="F1959" s="51">
        <f t="shared" si="110"/>
        <v>198204488708</v>
      </c>
      <c r="G1959" s="51">
        <f t="shared" si="110"/>
        <v>263710922383.03006</v>
      </c>
      <c r="H1959" s="51">
        <f t="shared" si="110"/>
        <v>13972797689</v>
      </c>
      <c r="I1959" s="52">
        <f t="shared" si="113"/>
        <v>628924267618.03003</v>
      </c>
      <c r="J1959" s="51">
        <f t="shared" si="111"/>
        <v>-28210346</v>
      </c>
      <c r="K1959" s="53">
        <f t="shared" si="108"/>
        <v>628896057272.03003</v>
      </c>
      <c r="L1959" s="34">
        <f t="shared" si="112"/>
        <v>1110847616</v>
      </c>
      <c r="P1959" s="51">
        <f t="shared" si="114"/>
        <v>25550515475.375664</v>
      </c>
      <c r="Q1959" s="51">
        <f t="shared" si="114"/>
        <v>10550455331.641737</v>
      </c>
      <c r="R1959" s="60"/>
      <c r="S1959" s="51">
        <f t="shared" si="102"/>
        <v>10511475794</v>
      </c>
      <c r="W1959" s="34">
        <f t="shared" ref="W1959:Z1965" si="115">+W72+W35+W146+W109+W183+W220+W257+W294+W368+W405+W442+W590+W479+W516+W553+W627+W664+W701+W812+W775+W738+W849+W886+W960+W923+W997+W1256+W1293+W1034+W1108+W1145+W1182+W1071+W1219+W1330+W1367+W1404+W1441+W1478+W1515+W1552+W1589+W1626+W1663+W1700+W1774+W1737+W1811+W1885+W1848+W1922+W331</f>
        <v>0</v>
      </c>
      <c r="X1959" s="34">
        <f t="shared" si="115"/>
        <v>0</v>
      </c>
      <c r="Y1959" s="34">
        <f t="shared" si="115"/>
        <v>55875506775.650002</v>
      </c>
      <c r="Z1959" s="34">
        <f t="shared" si="115"/>
        <v>0</v>
      </c>
    </row>
    <row r="1960" spans="1:26">
      <c r="A1960" s="81" t="s">
        <v>254</v>
      </c>
      <c r="B1960" s="81" t="s">
        <v>254</v>
      </c>
      <c r="C1960" s="35"/>
      <c r="D1960" s="82">
        <f t="shared" ref="D1960:D1965" si="116">D1959+1</f>
        <v>2018</v>
      </c>
      <c r="E1960" s="51">
        <f t="shared" si="110"/>
        <v>155232995530</v>
      </c>
      <c r="F1960" s="51">
        <f t="shared" si="110"/>
        <v>230992141702</v>
      </c>
      <c r="G1960" s="51">
        <f t="shared" si="110"/>
        <v>276045645353.90997</v>
      </c>
      <c r="H1960" s="51">
        <f t="shared" si="110"/>
        <v>9342384943</v>
      </c>
      <c r="I1960" s="52">
        <f t="shared" si="113"/>
        <v>671613167528.90991</v>
      </c>
      <c r="J1960" s="51">
        <f t="shared" si="111"/>
        <v>-49962019</v>
      </c>
      <c r="K1960" s="53">
        <f t="shared" si="108"/>
        <v>671563205509.90991</v>
      </c>
      <c r="L1960" s="34">
        <f t="shared" si="112"/>
        <v>1564038563</v>
      </c>
      <c r="P1960" s="51">
        <f t="shared" si="114"/>
        <v>26335814729.988388</v>
      </c>
      <c r="Q1960" s="51">
        <f t="shared" si="114"/>
        <v>10262251762.510002</v>
      </c>
      <c r="R1960" s="60"/>
      <c r="S1960" s="51">
        <f t="shared" si="102"/>
        <v>10113576496</v>
      </c>
      <c r="W1960" s="34">
        <f t="shared" si="115"/>
        <v>0</v>
      </c>
      <c r="X1960" s="34">
        <f t="shared" si="115"/>
        <v>0</v>
      </c>
      <c r="Y1960" s="34">
        <f t="shared" si="115"/>
        <v>55184134610.980003</v>
      </c>
      <c r="Z1960" s="34">
        <f t="shared" si="115"/>
        <v>0</v>
      </c>
    </row>
    <row r="1961" spans="1:26">
      <c r="A1961" s="81" t="s">
        <v>254</v>
      </c>
      <c r="B1961" s="81" t="s">
        <v>254</v>
      </c>
      <c r="C1961" s="35"/>
      <c r="D1961" s="82">
        <f t="shared" si="116"/>
        <v>2019</v>
      </c>
      <c r="E1961" s="51">
        <f t="shared" si="110"/>
        <v>161555018130</v>
      </c>
      <c r="F1961" s="51">
        <f t="shared" si="110"/>
        <v>241072790902</v>
      </c>
      <c r="G1961" s="51">
        <f t="shared" si="110"/>
        <v>302199200471.6059</v>
      </c>
      <c r="H1961" s="51">
        <f t="shared" si="110"/>
        <v>12566693703</v>
      </c>
      <c r="I1961" s="52">
        <f t="shared" si="113"/>
        <v>717393703206.60596</v>
      </c>
      <c r="J1961" s="51">
        <f t="shared" si="111"/>
        <v>-401752422</v>
      </c>
      <c r="K1961" s="53">
        <f t="shared" si="108"/>
        <v>716991950784.60596</v>
      </c>
      <c r="L1961" s="34">
        <f t="shared" si="112"/>
        <v>1812247021</v>
      </c>
      <c r="P1961" s="51">
        <f t="shared" si="114"/>
        <v>27675956017.73745</v>
      </c>
      <c r="Q1961" s="51">
        <f t="shared" si="114"/>
        <v>10594013554.189997</v>
      </c>
      <c r="R1961" s="60"/>
      <c r="S1961" s="51">
        <f t="shared" si="102"/>
        <v>20698197371</v>
      </c>
      <c r="W1961" s="34">
        <f t="shared" si="115"/>
        <v>0</v>
      </c>
      <c r="X1961" s="34">
        <f t="shared" si="115"/>
        <v>0</v>
      </c>
      <c r="Y1961" s="34">
        <f t="shared" si="115"/>
        <v>48977781187.3563</v>
      </c>
      <c r="Z1961" s="34">
        <f t="shared" si="115"/>
        <v>0</v>
      </c>
    </row>
    <row r="1962" spans="1:26">
      <c r="A1962" s="81" t="s">
        <v>254</v>
      </c>
      <c r="B1962" s="81" t="s">
        <v>254</v>
      </c>
      <c r="C1962" s="35"/>
      <c r="D1962" s="82">
        <f t="shared" si="116"/>
        <v>2020</v>
      </c>
      <c r="E1962" s="51">
        <f t="shared" si="110"/>
        <v>162836325493</v>
      </c>
      <c r="F1962" s="51">
        <f t="shared" si="110"/>
        <v>243648568070</v>
      </c>
      <c r="G1962" s="51">
        <f t="shared" si="110"/>
        <v>329409759684</v>
      </c>
      <c r="H1962" s="51">
        <f t="shared" si="110"/>
        <v>14710284171</v>
      </c>
      <c r="I1962" s="52">
        <f t="shared" si="113"/>
        <v>750604937418</v>
      </c>
      <c r="J1962" s="51">
        <f t="shared" si="111"/>
        <v>-940587</v>
      </c>
      <c r="K1962" s="53">
        <f t="shared" si="108"/>
        <v>750603996831</v>
      </c>
      <c r="L1962" s="34">
        <f t="shared" si="112"/>
        <v>1537431057</v>
      </c>
      <c r="P1962" s="51">
        <f t="shared" si="114"/>
        <v>27701520329</v>
      </c>
      <c r="Q1962" s="51">
        <f t="shared" si="114"/>
        <v>10245840583</v>
      </c>
      <c r="R1962" s="60"/>
      <c r="S1962" s="51">
        <f t="shared" si="102"/>
        <v>16116151241</v>
      </c>
      <c r="W1962" s="34">
        <f t="shared" si="115"/>
        <v>0</v>
      </c>
      <c r="X1962" s="34">
        <f t="shared" si="115"/>
        <v>0</v>
      </c>
      <c r="Y1962" s="34">
        <f t="shared" si="115"/>
        <v>45333206970</v>
      </c>
      <c r="Z1962" s="34">
        <f t="shared" si="115"/>
        <v>0</v>
      </c>
    </row>
    <row r="1963" spans="1:26">
      <c r="A1963" s="81" t="s">
        <v>254</v>
      </c>
      <c r="B1963" s="81" t="s">
        <v>254</v>
      </c>
      <c r="C1963" s="35"/>
      <c r="D1963" s="82">
        <f t="shared" si="116"/>
        <v>2021</v>
      </c>
      <c r="E1963" s="51">
        <f t="shared" ref="E1963:H1965" si="117">E39+E76+E113+E150+E187+E224+E261+E298+E335+E372+E409+E446+E483+E520+E557+E594+E631+E668+E705+E742+E779+E816+E853+E890+E927+E964+E1001+E1038+E1075+E1112+E1149+E1186+E1223+E1260+E1297+E1334+E1371+E1408+E1445+E1482+E1519+E1556+E1593+E1630+E1667+E1704+E1741+E1778+E1815+E1852+E1889+E1926</f>
        <v>174825450419.60001</v>
      </c>
      <c r="F1963" s="51">
        <f t="shared" si="117"/>
        <v>266412339976.20001</v>
      </c>
      <c r="G1963" s="51">
        <f t="shared" si="117"/>
        <v>338151057382.77002</v>
      </c>
      <c r="H1963" s="51">
        <f t="shared" si="117"/>
        <v>3761207622</v>
      </c>
      <c r="I1963" s="52">
        <f t="shared" si="113"/>
        <v>783150055400.57007</v>
      </c>
      <c r="J1963" s="51">
        <f t="shared" si="111"/>
        <v>-568211</v>
      </c>
      <c r="K1963" s="53">
        <f t="shared" si="108"/>
        <v>783149487189.57007</v>
      </c>
      <c r="L1963" s="34">
        <f t="shared" si="112"/>
        <v>88765368</v>
      </c>
      <c r="P1963" s="51">
        <f t="shared" si="114"/>
        <v>27405525926.110004</v>
      </c>
      <c r="Q1963" s="51">
        <f t="shared" si="114"/>
        <v>11006806599</v>
      </c>
      <c r="R1963" s="60"/>
      <c r="S1963" s="51">
        <f>S39+S76+S113+S150+S187+S224+S261+S298+S335+S372+S409+S446+S483+S520+S557+S594+S631+S668+S705+S742+S779+S816+S853+S890+S927+S964+S1001+S1038+S1075+S1112+S1149+S1186+S1223+S1260+S1297+S1334+S1371+S1408+S1445+S1482+S1519+S1556+S1593+S1630+S1667+S1704+S1741+S1778+S1815+S1852+S1889+S1926</f>
        <v>17264035147</v>
      </c>
      <c r="W1963" s="34">
        <f t="shared" si="115"/>
        <v>0</v>
      </c>
      <c r="X1963" s="34">
        <f t="shared" si="115"/>
        <v>0</v>
      </c>
      <c r="Y1963" s="34">
        <f t="shared" si="115"/>
        <v>46655900591.919998</v>
      </c>
      <c r="Z1963" s="34">
        <f t="shared" si="115"/>
        <v>0</v>
      </c>
    </row>
    <row r="1964" spans="1:26">
      <c r="A1964" s="81" t="s">
        <v>254</v>
      </c>
      <c r="B1964" s="81" t="s">
        <v>254</v>
      </c>
      <c r="C1964" s="35"/>
      <c r="D1964" s="82">
        <f t="shared" si="116"/>
        <v>2022</v>
      </c>
      <c r="E1964" s="51">
        <f t="shared" si="117"/>
        <v>176889448139</v>
      </c>
      <c r="F1964" s="51">
        <f t="shared" si="117"/>
        <v>341866502127</v>
      </c>
      <c r="G1964" s="51">
        <f t="shared" si="117"/>
        <v>365578793391</v>
      </c>
      <c r="H1964" s="51">
        <f t="shared" si="117"/>
        <v>4363370298</v>
      </c>
      <c r="I1964" s="52">
        <f t="shared" si="113"/>
        <v>888698113955</v>
      </c>
      <c r="J1964" s="51">
        <f t="shared" si="111"/>
        <v>-8668641</v>
      </c>
      <c r="K1964" s="53">
        <f t="shared" si="108"/>
        <v>888689445314</v>
      </c>
      <c r="L1964" s="34">
        <f t="shared" si="112"/>
        <v>119248899</v>
      </c>
      <c r="P1964" s="51">
        <f t="shared" si="114"/>
        <v>29836833472</v>
      </c>
      <c r="Q1964" s="51">
        <f t="shared" si="114"/>
        <v>10902234530</v>
      </c>
      <c r="R1964" s="60"/>
      <c r="S1964" s="51">
        <f>S40+S77+S114+S151+S188+S225+S262+S299+S336+S373+S410+S447+S484+S521+S558+S595+S632+S669+S706+S743+S780+S817+S854+S891+S928+S965+S1002+S1039+S1076+S1113+S1150+S1187+S1224+S1261+S1298+S1335+S1372+S1409+S1446+S1483+S1520+S1557+S1594+S1631+S1668+S1705+S1742+S1779+S1816+S1853+S1890+S1927</f>
        <v>20809419724</v>
      </c>
      <c r="W1964" s="34">
        <f t="shared" si="115"/>
        <v>0</v>
      </c>
      <c r="X1964" s="34">
        <f t="shared" si="115"/>
        <v>0</v>
      </c>
      <c r="Y1964" s="34">
        <f t="shared" si="115"/>
        <v>50863775871</v>
      </c>
      <c r="Z1964" s="34">
        <f t="shared" si="115"/>
        <v>0</v>
      </c>
    </row>
    <row r="1965" spans="1:26">
      <c r="A1965" s="81" t="s">
        <v>254</v>
      </c>
      <c r="B1965" s="81" t="s">
        <v>254</v>
      </c>
      <c r="C1965" s="35"/>
      <c r="D1965" s="82">
        <f t="shared" si="116"/>
        <v>2023</v>
      </c>
      <c r="E1965" s="51">
        <f t="shared" si="117"/>
        <v>178687157375</v>
      </c>
      <c r="F1965" s="51">
        <f t="shared" si="117"/>
        <v>411320483297.4588</v>
      </c>
      <c r="G1965" s="51">
        <f t="shared" si="117"/>
        <v>430296541396.24823</v>
      </c>
      <c r="H1965" s="51">
        <f t="shared" si="117"/>
        <v>10148263128</v>
      </c>
      <c r="I1965" s="52">
        <f t="shared" ref="I1965" si="118">SUM(E1965:H1965)</f>
        <v>1030452445196.707</v>
      </c>
      <c r="J1965" s="51">
        <f t="shared" si="111"/>
        <v>-4023037</v>
      </c>
      <c r="K1965" s="53">
        <f t="shared" si="108"/>
        <v>1030448422159.707</v>
      </c>
      <c r="L1965" s="34">
        <f t="shared" si="112"/>
        <v>126110425</v>
      </c>
      <c r="P1965" s="51">
        <f t="shared" si="114"/>
        <v>31502961618.097095</v>
      </c>
      <c r="Q1965" s="51">
        <f t="shared" si="114"/>
        <v>11009162902</v>
      </c>
      <c r="R1965" s="60"/>
      <c r="S1965" s="51">
        <f>S41+S78+S115+S152+S189+S226+S263+S300+S337+S374+S411+S448+S485+S522+S559+S596+S633+S670+S707+S744+S781+S818+S855+S892+S929+S966+S1003+S1040+S1077+S1114+S1151+S1188+S1225+S1262+S1299+S1336+S1373+S1410+S1447+S1484+S1521+S1558+S1595+S1632+S1669+S1706+S1743+S1780+S1817+S1854+S1891+S1928</f>
        <v>27206357997</v>
      </c>
      <c r="W1965" s="34">
        <f t="shared" si="115"/>
        <v>0</v>
      </c>
      <c r="X1965" s="34">
        <f t="shared" si="115"/>
        <v>0</v>
      </c>
      <c r="Y1965" s="34">
        <f t="shared" si="115"/>
        <v>59740751109.300903</v>
      </c>
      <c r="Z1965" s="34">
        <f t="shared" si="115"/>
        <v>0</v>
      </c>
    </row>
    <row r="1966" spans="1:26">
      <c r="A1966"/>
      <c r="B1966" s="35"/>
      <c r="C1966" s="35"/>
      <c r="E1966" s="34"/>
      <c r="F1966" s="34"/>
      <c r="G1966" s="34"/>
      <c r="H1966" s="34"/>
      <c r="I1966" s="52"/>
      <c r="K1966" s="52"/>
      <c r="L1966" s="34"/>
    </row>
    <row r="1967" spans="1:26">
      <c r="A1967"/>
      <c r="B1967" s="35"/>
      <c r="C1967" s="35"/>
      <c r="D1967" s="83" t="s">
        <v>255</v>
      </c>
      <c r="E1967" s="84">
        <f>SUM(E1930:E1966)</f>
        <v>3979508112632.6001</v>
      </c>
      <c r="F1967" s="84">
        <f t="shared" ref="F1967:L1967" si="119">SUM(F1930:F1966)</f>
        <v>5164920452765.999</v>
      </c>
      <c r="G1967" s="84">
        <f t="shared" si="119"/>
        <v>6857338451039.9746</v>
      </c>
      <c r="H1967" s="84">
        <f t="shared" si="119"/>
        <v>399614564267</v>
      </c>
      <c r="I1967" s="84">
        <f t="shared" si="119"/>
        <v>16401381580705.572</v>
      </c>
      <c r="J1967" s="84">
        <f t="shared" si="119"/>
        <v>-4415097880</v>
      </c>
      <c r="K1967" s="84">
        <f t="shared" si="119"/>
        <v>16396966482825.572</v>
      </c>
      <c r="L1967" s="84">
        <f t="shared" si="119"/>
        <v>25528027920</v>
      </c>
      <c r="M1967" s="33"/>
      <c r="N1967" s="33"/>
      <c r="P1967" s="84">
        <f t="shared" ref="P1967:S1967" si="120">SUM(P1930:P1966)</f>
        <v>244329558102.83136</v>
      </c>
      <c r="Q1967" s="84">
        <f t="shared" si="120"/>
        <v>95720343016.015198</v>
      </c>
      <c r="R1967" s="33"/>
      <c r="S1967" s="84">
        <f t="shared" si="120"/>
        <v>151091383047</v>
      </c>
      <c r="W1967" s="84">
        <f t="shared" ref="W1967:Z1967" si="121">SUM(W1930:W1966)</f>
        <v>98146865</v>
      </c>
      <c r="X1967" s="84">
        <f t="shared" si="121"/>
        <v>1547483586</v>
      </c>
      <c r="Y1967" s="84">
        <f t="shared" si="121"/>
        <v>413565256840.5072</v>
      </c>
      <c r="Z1967" s="84">
        <f t="shared" si="121"/>
        <v>200000001</v>
      </c>
    </row>
    <row r="1968" spans="1:26">
      <c r="A1968"/>
      <c r="B1968" s="35"/>
      <c r="C1968" s="35"/>
      <c r="D1968" s="82"/>
      <c r="E1968" s="34" t="s">
        <v>101</v>
      </c>
      <c r="F1968" s="34" t="s">
        <v>101</v>
      </c>
      <c r="G1968" s="34" t="s">
        <v>101</v>
      </c>
      <c r="H1968" s="34" t="s">
        <v>101</v>
      </c>
      <c r="I1968" s="34" t="s">
        <v>101</v>
      </c>
      <c r="J1968" s="34" t="s">
        <v>101</v>
      </c>
      <c r="K1968" s="34" t="s">
        <v>101</v>
      </c>
      <c r="L1968" s="34" t="s">
        <v>101</v>
      </c>
      <c r="P1968" s="34" t="s">
        <v>101</v>
      </c>
      <c r="Q1968" s="34" t="s">
        <v>101</v>
      </c>
    </row>
    <row r="1969" spans="1:26" hidden="1">
      <c r="B1969" s="35"/>
      <c r="C1969" s="35"/>
      <c r="E1969" s="34">
        <f>SUM(E6:E1928)</f>
        <v>3979508112632.6001</v>
      </c>
      <c r="F1969" s="34">
        <f t="shared" ref="F1969:L1969" si="122">SUM(F6:F1928)</f>
        <v>5164920452765.999</v>
      </c>
      <c r="G1969" s="34">
        <f t="shared" si="122"/>
        <v>6857338451039.9746</v>
      </c>
      <c r="H1969" s="34">
        <f t="shared" si="122"/>
        <v>399614564267</v>
      </c>
      <c r="I1969" s="34">
        <f t="shared" si="122"/>
        <v>16401381580705.564</v>
      </c>
      <c r="J1969" s="34">
        <f t="shared" si="122"/>
        <v>-4415097880</v>
      </c>
      <c r="K1969" s="34">
        <f t="shared" si="122"/>
        <v>16396966482825.564</v>
      </c>
      <c r="L1969" s="34">
        <f t="shared" si="122"/>
        <v>25528027920</v>
      </c>
      <c r="P1969" s="34">
        <f t="shared" ref="P1969:S1969" si="123">SUM(P6:P1928)</f>
        <v>244329558102.83127</v>
      </c>
      <c r="Q1969" s="34">
        <f t="shared" si="123"/>
        <v>95720343016.015167</v>
      </c>
      <c r="R1969" s="34">
        <f t="shared" si="123"/>
        <v>0</v>
      </c>
      <c r="S1969" s="34">
        <f t="shared" si="123"/>
        <v>151091383047</v>
      </c>
      <c r="W1969" s="34">
        <f t="shared" ref="W1969:Z1969" si="124">SUM(W6:W1928)</f>
        <v>98146865</v>
      </c>
      <c r="X1969" s="34">
        <f t="shared" si="124"/>
        <v>1547483586</v>
      </c>
      <c r="Y1969" s="34">
        <f t="shared" si="124"/>
        <v>413565256840.50726</v>
      </c>
      <c r="Z1969" s="34">
        <f t="shared" si="124"/>
        <v>200000001</v>
      </c>
    </row>
    <row r="1970" spans="1:26" hidden="1">
      <c r="A1970"/>
      <c r="B1970" s="35"/>
      <c r="C1970" s="35"/>
      <c r="D1970" s="85" t="s">
        <v>256</v>
      </c>
      <c r="E1970" s="86">
        <f>E1967-E1969</f>
        <v>0</v>
      </c>
      <c r="F1970" s="86">
        <f t="shared" ref="F1970:L1970" si="125">F1967-F1969</f>
        <v>0</v>
      </c>
      <c r="G1970" s="86">
        <f>G1967-G1969</f>
        <v>0</v>
      </c>
      <c r="H1970" s="86">
        <f>H1967-H1969</f>
        <v>0</v>
      </c>
      <c r="I1970" s="86">
        <f t="shared" si="125"/>
        <v>0</v>
      </c>
      <c r="J1970" s="86">
        <f t="shared" si="125"/>
        <v>0</v>
      </c>
      <c r="K1970" s="86">
        <f>K1967-K1969</f>
        <v>0</v>
      </c>
      <c r="L1970" s="86">
        <f t="shared" si="125"/>
        <v>0</v>
      </c>
      <c r="P1970" s="86">
        <f t="shared" ref="P1970:S1970" si="126">P1967-P1969</f>
        <v>0</v>
      </c>
      <c r="Q1970" s="86">
        <f t="shared" si="126"/>
        <v>0</v>
      </c>
      <c r="R1970" s="86"/>
      <c r="S1970" s="86">
        <f t="shared" si="126"/>
        <v>0</v>
      </c>
      <c r="W1970" s="86">
        <f t="shared" ref="W1970:Z1970" si="127">W1967-W1969</f>
        <v>0</v>
      </c>
      <c r="X1970" s="86">
        <f t="shared" si="127"/>
        <v>0</v>
      </c>
      <c r="Y1970" s="86">
        <f t="shared" si="127"/>
        <v>0</v>
      </c>
      <c r="Z1970" s="86">
        <f t="shared" si="127"/>
        <v>0</v>
      </c>
    </row>
    <row r="1971" spans="1:26" hidden="1">
      <c r="A1971"/>
      <c r="B1971" s="35"/>
      <c r="C1971" s="35"/>
      <c r="D1971" s="35"/>
      <c r="E1971" s="35"/>
      <c r="F1971" s="35"/>
      <c r="G1971" s="35"/>
      <c r="H1971" s="35"/>
      <c r="I1971"/>
      <c r="K1971" s="87"/>
    </row>
    <row r="1972" spans="1:26" hidden="1">
      <c r="A1972"/>
      <c r="B1972" s="35"/>
      <c r="C1972" s="35"/>
      <c r="D1972" s="88"/>
      <c r="E1972" s="33"/>
      <c r="F1972" s="37" t="s">
        <v>257</v>
      </c>
      <c r="G1972" s="37"/>
      <c r="H1972" s="37" t="s">
        <v>258</v>
      </c>
      <c r="I1972" s="33"/>
      <c r="K1972" s="89"/>
      <c r="L1972" s="71" t="s">
        <v>101</v>
      </c>
    </row>
    <row r="1973" spans="1:26" hidden="1">
      <c r="A1973"/>
      <c r="B1973" s="35"/>
      <c r="C1973" s="35"/>
      <c r="D1973" s="90"/>
      <c r="E1973" s="81">
        <v>1988</v>
      </c>
      <c r="F1973" s="33">
        <f t="shared" ref="F1973:F2008" si="128">+F1930-L1930</f>
        <v>47197640289</v>
      </c>
      <c r="G1973" s="81">
        <v>1988</v>
      </c>
      <c r="H1973" s="33">
        <f t="shared" ref="H1973:H2008" si="129">+H1930+J1930</f>
        <v>12885308505</v>
      </c>
      <c r="I1973" s="33"/>
      <c r="J1973" s="91"/>
      <c r="K1973" s="39"/>
      <c r="L1973" s="39"/>
      <c r="M1973" s="39"/>
      <c r="N1973" s="39"/>
      <c r="O1973" s="38"/>
      <c r="P1973" s="38"/>
      <c r="Q1973" s="38"/>
      <c r="R1973" s="39"/>
      <c r="S1973" s="37"/>
      <c r="T1973" s="37"/>
    </row>
    <row r="1974" spans="1:26" hidden="1">
      <c r="A1974" s="60"/>
      <c r="B1974" s="35"/>
      <c r="C1974" s="35"/>
      <c r="D1974" s="82"/>
      <c r="E1974" s="81">
        <v>1989</v>
      </c>
      <c r="F1974" s="33">
        <f t="shared" si="128"/>
        <v>51395259556</v>
      </c>
      <c r="G1974" s="81">
        <v>1989</v>
      </c>
      <c r="H1974" s="33">
        <f t="shared" si="129"/>
        <v>13209256536</v>
      </c>
      <c r="I1974" s="33"/>
      <c r="K1974" s="89"/>
    </row>
    <row r="1975" spans="1:26" hidden="1">
      <c r="A1975"/>
      <c r="B1975" s="35"/>
      <c r="C1975" s="35"/>
      <c r="D1975" s="82"/>
      <c r="E1975" s="81">
        <v>1990</v>
      </c>
      <c r="F1975" s="33">
        <f t="shared" si="128"/>
        <v>59123994832.200012</v>
      </c>
      <c r="G1975" s="81">
        <v>1990</v>
      </c>
      <c r="H1975" s="33">
        <f t="shared" si="129"/>
        <v>12985387461</v>
      </c>
      <c r="I1975" s="33"/>
      <c r="K1975" s="92"/>
      <c r="L1975" s="48"/>
      <c r="M1975" s="48"/>
      <c r="N1975" s="48"/>
      <c r="P1975" s="70"/>
      <c r="Q1975" s="70"/>
      <c r="R1975" s="48"/>
      <c r="S1975" s="36"/>
      <c r="T1975" s="36"/>
    </row>
    <row r="1976" spans="1:26" hidden="1">
      <c r="A1976" t="s">
        <v>101</v>
      </c>
      <c r="B1976" s="35"/>
      <c r="C1976" s="35"/>
      <c r="D1976" s="35"/>
      <c r="E1976" s="81">
        <v>1991</v>
      </c>
      <c r="F1976" s="33">
        <f t="shared" si="128"/>
        <v>54008916878</v>
      </c>
      <c r="G1976" s="81">
        <v>1991</v>
      </c>
      <c r="H1976" s="33">
        <f t="shared" si="129"/>
        <v>14912665592</v>
      </c>
      <c r="I1976" s="93"/>
      <c r="K1976" s="39"/>
      <c r="M1976" s="71"/>
      <c r="N1976" s="71"/>
      <c r="R1976" s="71"/>
    </row>
    <row r="1977" spans="1:26" hidden="1">
      <c r="A1977"/>
      <c r="B1977" s="35"/>
      <c r="C1977" s="35"/>
      <c r="D1977" s="35"/>
      <c r="E1977" s="81">
        <v>1992</v>
      </c>
      <c r="F1977" s="33">
        <f t="shared" si="128"/>
        <v>56577096719.799988</v>
      </c>
      <c r="G1977" s="81">
        <v>1992</v>
      </c>
      <c r="H1977" s="33">
        <f t="shared" si="129"/>
        <v>12838131026</v>
      </c>
      <c r="I1977" s="33"/>
      <c r="K1977" s="39"/>
    </row>
    <row r="1978" spans="1:26" hidden="1">
      <c r="A1978"/>
      <c r="B1978" s="35"/>
      <c r="C1978" s="35"/>
      <c r="D1978" s="35"/>
      <c r="E1978" s="81">
        <v>1993</v>
      </c>
      <c r="F1978" s="33">
        <f t="shared" si="128"/>
        <v>48786393309</v>
      </c>
      <c r="G1978" s="81">
        <v>1993</v>
      </c>
      <c r="H1978" s="33">
        <f t="shared" si="129"/>
        <v>12133056636</v>
      </c>
      <c r="I1978" s="33" t="s">
        <v>101</v>
      </c>
      <c r="K1978" s="89"/>
    </row>
    <row r="1979" spans="1:26" hidden="1">
      <c r="A1979"/>
      <c r="B1979" s="35"/>
      <c r="C1979" s="35"/>
      <c r="D1979" s="35"/>
      <c r="E1979" s="81">
        <v>1994</v>
      </c>
      <c r="F1979" s="33">
        <f t="shared" si="128"/>
        <v>63928946344</v>
      </c>
      <c r="G1979" s="81">
        <v>1994</v>
      </c>
      <c r="H1979" s="33">
        <f t="shared" si="129"/>
        <v>10289818844</v>
      </c>
      <c r="I1979" s="33"/>
      <c r="K1979" s="89"/>
    </row>
    <row r="1980" spans="1:26" hidden="1">
      <c r="A1980"/>
      <c r="B1980" s="35"/>
      <c r="C1980" s="35"/>
      <c r="D1980" s="35"/>
      <c r="E1980" s="81">
        <v>1995</v>
      </c>
      <c r="F1980" s="33">
        <f t="shared" si="128"/>
        <v>64904188476</v>
      </c>
      <c r="G1980" s="81">
        <v>1995</v>
      </c>
      <c r="H1980" s="33">
        <f t="shared" si="129"/>
        <v>10204062171</v>
      </c>
      <c r="I1980" s="33"/>
      <c r="K1980" s="89"/>
    </row>
    <row r="1981" spans="1:26" hidden="1">
      <c r="A1981"/>
      <c r="B1981" s="35"/>
      <c r="C1981" s="35"/>
      <c r="D1981" s="35"/>
      <c r="E1981" s="81">
        <v>1996</v>
      </c>
      <c r="F1981" s="33">
        <f t="shared" si="128"/>
        <v>55892435015</v>
      </c>
      <c r="G1981" s="81">
        <v>1996</v>
      </c>
      <c r="H1981" s="33">
        <f t="shared" si="129"/>
        <v>8675450685</v>
      </c>
      <c r="I1981" s="33"/>
      <c r="K1981" s="89"/>
    </row>
    <row r="1982" spans="1:26" hidden="1">
      <c r="A1982"/>
      <c r="B1982" s="35"/>
      <c r="C1982" s="35"/>
      <c r="D1982" s="35"/>
      <c r="E1982" s="81">
        <v>1997</v>
      </c>
      <c r="F1982" s="33">
        <f t="shared" si="128"/>
        <v>60559618920</v>
      </c>
      <c r="G1982" s="81">
        <v>1997</v>
      </c>
      <c r="H1982" s="33">
        <f t="shared" si="129"/>
        <v>9324506872</v>
      </c>
      <c r="I1982" s="33"/>
      <c r="K1982" s="89"/>
    </row>
    <row r="1983" spans="1:26" hidden="1">
      <c r="A1983"/>
      <c r="B1983" s="35"/>
      <c r="C1983" s="35"/>
      <c r="D1983" s="35"/>
      <c r="E1983" s="81">
        <v>1998</v>
      </c>
      <c r="F1983" s="33">
        <f t="shared" si="128"/>
        <v>58300547126</v>
      </c>
      <c r="G1983" s="81">
        <v>1998</v>
      </c>
      <c r="H1983" s="33">
        <f t="shared" si="129"/>
        <v>7369589068</v>
      </c>
      <c r="I1983" s="33"/>
      <c r="K1983" s="89"/>
    </row>
    <row r="1984" spans="1:26" hidden="1">
      <c r="A1984"/>
      <c r="B1984" s="35"/>
      <c r="C1984" s="35"/>
      <c r="D1984" s="35"/>
      <c r="E1984" s="81">
        <v>1999</v>
      </c>
      <c r="F1984" s="62">
        <f t="shared" si="128"/>
        <v>78825590153</v>
      </c>
      <c r="G1984" s="81">
        <v>1999</v>
      </c>
      <c r="H1984" s="33">
        <f t="shared" si="129"/>
        <v>10451702472</v>
      </c>
      <c r="I1984" s="33"/>
      <c r="K1984" s="89"/>
    </row>
    <row r="1985" spans="1:11" hidden="1">
      <c r="A1985"/>
      <c r="B1985" s="35"/>
      <c r="C1985" s="35"/>
      <c r="D1985" s="35"/>
      <c r="E1985" s="81">
        <v>2000</v>
      </c>
      <c r="F1985" s="62">
        <f t="shared" si="128"/>
        <v>87255131531</v>
      </c>
      <c r="G1985" s="81">
        <v>2000</v>
      </c>
      <c r="H1985" s="33">
        <f t="shared" si="129"/>
        <v>9675315119</v>
      </c>
      <c r="I1985" s="33"/>
      <c r="K1985" s="89"/>
    </row>
    <row r="1986" spans="1:11" hidden="1">
      <c r="A1986"/>
      <c r="B1986" s="35"/>
      <c r="C1986" s="35"/>
      <c r="D1986" s="35"/>
      <c r="E1986" s="81">
        <v>2001</v>
      </c>
      <c r="F1986" s="62">
        <f t="shared" si="128"/>
        <v>119698629067.33998</v>
      </c>
      <c r="G1986" s="81">
        <v>2001</v>
      </c>
      <c r="H1986" s="33">
        <f t="shared" si="129"/>
        <v>8658711145</v>
      </c>
      <c r="I1986" s="33"/>
      <c r="K1986" s="89"/>
    </row>
    <row r="1987" spans="1:11" hidden="1">
      <c r="A1987"/>
      <c r="B1987" s="35"/>
      <c r="C1987" s="35"/>
      <c r="D1987" s="35"/>
      <c r="E1987" s="81">
        <v>2002</v>
      </c>
      <c r="F1987" s="62">
        <f t="shared" si="128"/>
        <v>159601046440</v>
      </c>
      <c r="G1987" s="81">
        <v>2002</v>
      </c>
      <c r="H1987" s="33">
        <f t="shared" si="129"/>
        <v>9987027449</v>
      </c>
      <c r="I1987" s="33"/>
      <c r="K1987" s="89"/>
    </row>
    <row r="1988" spans="1:11" hidden="1">
      <c r="A1988"/>
      <c r="B1988" s="35"/>
      <c r="C1988" s="35"/>
      <c r="D1988" s="35"/>
      <c r="E1988" s="81">
        <v>2003</v>
      </c>
      <c r="F1988" s="62">
        <f t="shared" si="128"/>
        <v>143663459065</v>
      </c>
      <c r="G1988" s="81">
        <v>2003</v>
      </c>
      <c r="H1988" s="33">
        <f t="shared" si="129"/>
        <v>9952521907</v>
      </c>
      <c r="I1988" s="33"/>
      <c r="K1988" s="89"/>
    </row>
    <row r="1989" spans="1:11" hidden="1">
      <c r="A1989"/>
      <c r="B1989" s="35"/>
      <c r="C1989" s="35"/>
      <c r="D1989" s="35"/>
      <c r="E1989" s="81">
        <v>2004</v>
      </c>
      <c r="F1989" s="62">
        <f t="shared" si="128"/>
        <v>127466370008</v>
      </c>
      <c r="G1989" s="81">
        <v>2004</v>
      </c>
      <c r="H1989" s="33">
        <f t="shared" si="129"/>
        <v>10263852234</v>
      </c>
      <c r="I1989" s="33"/>
      <c r="K1989" s="89"/>
    </row>
    <row r="1990" spans="1:11" hidden="1">
      <c r="A1990"/>
      <c r="B1990" s="35"/>
      <c r="C1990" s="35"/>
      <c r="D1990" s="35"/>
      <c r="E1990" s="81">
        <v>2005</v>
      </c>
      <c r="F1990" s="62">
        <f t="shared" si="128"/>
        <v>115361464790</v>
      </c>
      <c r="G1990" s="81">
        <v>2005</v>
      </c>
      <c r="H1990" s="33">
        <f t="shared" si="129"/>
        <v>14158215238</v>
      </c>
      <c r="I1990" s="33"/>
      <c r="K1990" s="89"/>
    </row>
    <row r="1991" spans="1:11" hidden="1">
      <c r="A1991"/>
      <c r="B1991" s="35"/>
      <c r="C1991" s="35"/>
      <c r="D1991" s="35"/>
      <c r="E1991" s="81">
        <v>2006</v>
      </c>
      <c r="F1991" s="62">
        <f t="shared" si="128"/>
        <v>130662770609</v>
      </c>
      <c r="G1991" s="81">
        <v>2006</v>
      </c>
      <c r="H1991" s="33">
        <f t="shared" si="129"/>
        <v>10831798085</v>
      </c>
      <c r="I1991" s="33"/>
      <c r="K1991" s="89"/>
    </row>
    <row r="1992" spans="1:11" hidden="1">
      <c r="A1992"/>
      <c r="B1992" s="35"/>
      <c r="C1992" s="35"/>
      <c r="D1992" s="35"/>
      <c r="E1992" s="81">
        <v>2007</v>
      </c>
      <c r="F1992" s="62">
        <f t="shared" si="128"/>
        <v>131231862708</v>
      </c>
      <c r="G1992" s="81">
        <v>2007</v>
      </c>
      <c r="H1992" s="33">
        <f t="shared" si="129"/>
        <v>10738370878</v>
      </c>
      <c r="I1992" s="33"/>
      <c r="K1992" s="89"/>
    </row>
    <row r="1993" spans="1:11" hidden="1">
      <c r="A1993"/>
      <c r="B1993" s="35"/>
      <c r="C1993" s="35"/>
      <c r="D1993" s="35"/>
      <c r="E1993" s="81">
        <v>2008</v>
      </c>
      <c r="F1993" s="62">
        <f t="shared" si="128"/>
        <v>176601569138</v>
      </c>
      <c r="G1993" s="81">
        <v>2008</v>
      </c>
      <c r="H1993" s="33">
        <f t="shared" si="129"/>
        <v>12898236478</v>
      </c>
      <c r="I1993" s="33"/>
      <c r="K1993" s="89"/>
    </row>
    <row r="1994" spans="1:11" hidden="1">
      <c r="A1994"/>
      <c r="B1994" s="35"/>
      <c r="C1994" s="35"/>
      <c r="D1994" s="35"/>
      <c r="E1994" s="81">
        <v>2009</v>
      </c>
      <c r="F1994" s="62">
        <f t="shared" si="128"/>
        <v>169776897716</v>
      </c>
      <c r="G1994" s="81">
        <v>2009</v>
      </c>
      <c r="H1994" s="33">
        <f t="shared" si="129"/>
        <v>9617824491</v>
      </c>
      <c r="I1994" s="33"/>
      <c r="K1994" s="89"/>
    </row>
    <row r="1995" spans="1:11" hidden="1">
      <c r="A1995"/>
      <c r="B1995" s="35"/>
      <c r="C1995" s="35"/>
      <c r="D1995" s="35"/>
      <c r="E1995" s="81">
        <v>2010</v>
      </c>
      <c r="F1995" s="62">
        <f t="shared" si="128"/>
        <v>145851805360</v>
      </c>
      <c r="G1995" s="81">
        <v>2010</v>
      </c>
      <c r="H1995" s="33">
        <f t="shared" si="129"/>
        <v>9045912697</v>
      </c>
      <c r="I1995" s="33"/>
      <c r="K1995" s="89"/>
    </row>
    <row r="1996" spans="1:11" hidden="1">
      <c r="A1996"/>
      <c r="B1996" s="35"/>
      <c r="C1996" s="35"/>
      <c r="D1996" s="35"/>
      <c r="E1996" s="81">
        <v>2011</v>
      </c>
      <c r="F1996" s="62">
        <f t="shared" si="128"/>
        <v>141989391269</v>
      </c>
      <c r="G1996" s="81">
        <v>2011</v>
      </c>
      <c r="H1996" s="33">
        <f t="shared" si="129"/>
        <v>9367800355</v>
      </c>
      <c r="I1996" s="33"/>
      <c r="K1996" s="89"/>
    </row>
    <row r="1997" spans="1:11" hidden="1">
      <c r="A1997"/>
      <c r="B1997" s="35"/>
      <c r="C1997" s="35"/>
      <c r="D1997" s="35"/>
      <c r="E1997" s="81">
        <v>2012</v>
      </c>
      <c r="F1997" s="62">
        <f t="shared" si="128"/>
        <v>173144677212</v>
      </c>
      <c r="G1997" s="81">
        <v>2012</v>
      </c>
      <c r="H1997" s="33">
        <f t="shared" si="129"/>
        <v>15558776110</v>
      </c>
      <c r="I1997" s="33"/>
      <c r="K1997" s="89"/>
    </row>
    <row r="1998" spans="1:11" hidden="1">
      <c r="A1998"/>
      <c r="B1998" s="35"/>
      <c r="C1998" s="35"/>
      <c r="D1998" s="35"/>
      <c r="E1998" s="81">
        <v>2013</v>
      </c>
      <c r="F1998" s="62">
        <f t="shared" si="128"/>
        <v>149823923566</v>
      </c>
      <c r="G1998" s="81">
        <f>E1998</f>
        <v>2013</v>
      </c>
      <c r="H1998" s="33">
        <f t="shared" si="129"/>
        <v>13235770280</v>
      </c>
      <c r="I1998" s="33"/>
      <c r="K1998" s="89"/>
    </row>
    <row r="1999" spans="1:11" hidden="1">
      <c r="A1999"/>
      <c r="B1999" s="35"/>
      <c r="C1999" s="35"/>
      <c r="D1999" s="35"/>
      <c r="E1999">
        <v>2014</v>
      </c>
      <c r="F1999" s="62">
        <f t="shared" si="128"/>
        <v>163997152102</v>
      </c>
      <c r="G1999">
        <v>2014</v>
      </c>
      <c r="H1999" s="33">
        <f t="shared" si="129"/>
        <v>11993918743</v>
      </c>
      <c r="I1999" s="33"/>
      <c r="K1999" s="89"/>
    </row>
    <row r="2000" spans="1:11" hidden="1">
      <c r="A2000"/>
      <c r="B2000" s="35"/>
      <c r="C2000" s="35"/>
      <c r="D2000" s="35"/>
      <c r="E2000">
        <v>2015</v>
      </c>
      <c r="F2000" s="62">
        <f t="shared" si="128"/>
        <v>179028175415</v>
      </c>
      <c r="G2000">
        <v>2015</v>
      </c>
      <c r="H2000" s="33">
        <f t="shared" si="129"/>
        <v>10622434039</v>
      </c>
      <c r="I2000" s="33"/>
      <c r="K2000" s="89"/>
    </row>
    <row r="2001" spans="1:11" hidden="1">
      <c r="A2001"/>
      <c r="B2001" s="35"/>
      <c r="C2001" s="35"/>
      <c r="D2001" s="35"/>
      <c r="E2001">
        <v>2016</v>
      </c>
      <c r="F2001" s="62">
        <f t="shared" si="128"/>
        <v>197578845398</v>
      </c>
      <c r="G2001">
        <f>E2001</f>
        <v>2016</v>
      </c>
      <c r="H2001" s="33">
        <f t="shared" si="129"/>
        <v>14943168980</v>
      </c>
      <c r="I2001" s="33"/>
      <c r="K2001" s="89"/>
    </row>
    <row r="2002" spans="1:11" hidden="1">
      <c r="A2002"/>
      <c r="B2002" s="35"/>
      <c r="C2002" s="35"/>
      <c r="D2002" s="35"/>
      <c r="E2002">
        <v>2017</v>
      </c>
      <c r="F2002" s="62">
        <f t="shared" si="128"/>
        <v>197093641092</v>
      </c>
      <c r="G2002">
        <v>2017</v>
      </c>
      <c r="H2002" s="33">
        <f t="shared" si="129"/>
        <v>13944587343</v>
      </c>
      <c r="I2002" s="33"/>
      <c r="K2002" s="89"/>
    </row>
    <row r="2003" spans="1:11" hidden="1">
      <c r="A2003"/>
      <c r="B2003" s="35"/>
      <c r="C2003" s="35"/>
      <c r="D2003" s="35"/>
      <c r="E2003">
        <f>E2002+1</f>
        <v>2018</v>
      </c>
      <c r="F2003" s="62">
        <f t="shared" si="128"/>
        <v>229428103139</v>
      </c>
      <c r="G2003">
        <f t="shared" ref="G2003:G2008" si="130">E2003</f>
        <v>2018</v>
      </c>
      <c r="H2003" s="33">
        <f t="shared" si="129"/>
        <v>9292422924</v>
      </c>
      <c r="I2003" s="33"/>
      <c r="K2003" s="89"/>
    </row>
    <row r="2004" spans="1:11" hidden="1">
      <c r="A2004"/>
      <c r="B2004" s="35"/>
      <c r="C2004" s="35"/>
      <c r="D2004" s="35"/>
      <c r="E2004">
        <v>2019</v>
      </c>
      <c r="F2004" s="62">
        <f t="shared" si="128"/>
        <v>239260543881</v>
      </c>
      <c r="G2004">
        <f t="shared" si="130"/>
        <v>2019</v>
      </c>
      <c r="H2004" s="33">
        <f t="shared" si="129"/>
        <v>12164941281</v>
      </c>
      <c r="I2004" s="33"/>
      <c r="K2004" s="89"/>
    </row>
    <row r="2005" spans="1:11" hidden="1">
      <c r="A2005"/>
      <c r="B2005" s="35"/>
      <c r="C2005" s="35"/>
      <c r="D2005" s="35"/>
      <c r="E2005">
        <v>2020</v>
      </c>
      <c r="F2005" s="62">
        <f t="shared" si="128"/>
        <v>242111137013</v>
      </c>
      <c r="G2005">
        <f t="shared" si="130"/>
        <v>2020</v>
      </c>
      <c r="H2005" s="33">
        <f t="shared" si="129"/>
        <v>14709343584</v>
      </c>
      <c r="I2005" s="33"/>
      <c r="K2005" s="89"/>
    </row>
    <row r="2006" spans="1:11" hidden="1">
      <c r="A2006"/>
      <c r="B2006" s="35"/>
      <c r="C2006" s="35"/>
      <c r="D2006" s="35"/>
      <c r="E2006">
        <v>2021</v>
      </c>
      <c r="F2006" s="62">
        <f t="shared" si="128"/>
        <v>266323574608.20001</v>
      </c>
      <c r="G2006">
        <f t="shared" si="130"/>
        <v>2021</v>
      </c>
      <c r="H2006" s="33">
        <f t="shared" si="129"/>
        <v>3760639411</v>
      </c>
      <c r="I2006" s="33"/>
      <c r="K2006" s="89"/>
    </row>
    <row r="2007" spans="1:11" hidden="1">
      <c r="A2007"/>
      <c r="B2007" s="35"/>
      <c r="C2007" s="35"/>
      <c r="D2007" s="35"/>
      <c r="E2007">
        <v>2022</v>
      </c>
      <c r="F2007" s="62">
        <f t="shared" si="128"/>
        <v>341747253228</v>
      </c>
      <c r="G2007">
        <f t="shared" si="130"/>
        <v>2022</v>
      </c>
      <c r="H2007" s="33">
        <f t="shared" si="129"/>
        <v>4354701657</v>
      </c>
      <c r="I2007" s="33"/>
      <c r="K2007" s="89"/>
    </row>
    <row r="2008" spans="1:11" hidden="1">
      <c r="A2008"/>
      <c r="B2008" s="35"/>
      <c r="C2008" s="35"/>
      <c r="D2008" s="35"/>
      <c r="E2008">
        <v>2023</v>
      </c>
      <c r="F2008" s="62">
        <f t="shared" si="128"/>
        <v>411194372872.4588</v>
      </c>
      <c r="G2008">
        <f t="shared" si="130"/>
        <v>2023</v>
      </c>
      <c r="H2008" s="33">
        <f t="shared" si="129"/>
        <v>10144240091</v>
      </c>
      <c r="I2008" s="33"/>
      <c r="K2008" s="89"/>
    </row>
    <row r="2009" spans="1:11" hidden="1">
      <c r="A2009"/>
      <c r="B2009" s="35"/>
      <c r="C2009" s="35"/>
      <c r="D2009" s="35"/>
      <c r="E2009"/>
      <c r="F2009" s="62"/>
      <c r="G2009"/>
      <c r="H2009" s="33"/>
      <c r="I2009" s="33"/>
      <c r="K2009" s="89"/>
    </row>
    <row r="2010" spans="1:11" hidden="1">
      <c r="A2010"/>
      <c r="B2010" s="35"/>
      <c r="C2010" s="35"/>
      <c r="D2010" s="35"/>
      <c r="E2010" s="83" t="s">
        <v>255</v>
      </c>
      <c r="F2010" s="104">
        <f>SUM(F1973:F2009)</f>
        <v>5139392424845.999</v>
      </c>
      <c r="G2010" s="83" t="s">
        <v>255</v>
      </c>
      <c r="H2010" s="104">
        <f>SUM(H1973:H2009)</f>
        <v>395199466387</v>
      </c>
      <c r="I2010" s="33"/>
      <c r="K2010" s="89"/>
    </row>
    <row r="2011" spans="1:11" hidden="1">
      <c r="A2011"/>
      <c r="B2011" s="35"/>
      <c r="C2011" s="35"/>
      <c r="D2011" s="35"/>
      <c r="E2011" s="105" t="s">
        <v>101</v>
      </c>
      <c r="F2011" s="105"/>
      <c r="G2011" s="105" t="s">
        <v>101</v>
      </c>
      <c r="H2011" s="33" t="s">
        <v>101</v>
      </c>
      <c r="I2011" s="33" t="s">
        <v>101</v>
      </c>
      <c r="K2011" s="89"/>
    </row>
    <row r="2012" spans="1:11" hidden="1">
      <c r="A2012"/>
      <c r="B2012" s="35"/>
      <c r="C2012" s="35"/>
      <c r="D2012" s="82"/>
      <c r="E2012" s="33"/>
      <c r="F2012" s="33" t="s">
        <v>101</v>
      </c>
      <c r="G2012" s="33"/>
      <c r="H2012" s="33">
        <f>SUM(H6:H1928)+SUM(J6:J1928)</f>
        <v>395199466387</v>
      </c>
      <c r="I2012" s="33"/>
      <c r="K2012" s="89"/>
    </row>
    <row r="2013" spans="1:11" hidden="1">
      <c r="A2013"/>
      <c r="B2013" s="35"/>
      <c r="C2013" s="35"/>
      <c r="D2013" s="82"/>
      <c r="E2013" s="33"/>
      <c r="F2013" s="33" t="s">
        <v>101</v>
      </c>
      <c r="G2013" s="85" t="s">
        <v>256</v>
      </c>
      <c r="H2013" s="63">
        <f>+H2010-H2012</f>
        <v>0</v>
      </c>
      <c r="I2013" s="33"/>
      <c r="K2013" s="89"/>
    </row>
    <row r="2014" spans="1:11" hidden="1">
      <c r="A2014"/>
      <c r="B2014" s="35"/>
      <c r="C2014" s="35"/>
      <c r="D2014" s="82"/>
      <c r="E2014" s="33"/>
      <c r="F2014" s="33"/>
      <c r="G2014" s="33"/>
      <c r="H2014" s="33"/>
      <c r="I2014" s="33"/>
      <c r="K2014" s="89"/>
    </row>
    <row r="2015" spans="1:11" hidden="1">
      <c r="A2015"/>
      <c r="B2015" s="35"/>
      <c r="C2015" s="35"/>
      <c r="D2015" s="82"/>
      <c r="E2015" s="33"/>
      <c r="F2015" s="33"/>
      <c r="G2015" s="33"/>
      <c r="H2015" s="33"/>
      <c r="I2015" s="33"/>
      <c r="K2015" s="89"/>
    </row>
    <row r="2016" spans="1:11" hidden="1">
      <c r="A2016"/>
      <c r="B2016" s="35"/>
      <c r="C2016" s="35"/>
      <c r="D2016" s="82"/>
      <c r="E2016" s="33"/>
      <c r="F2016" s="33"/>
      <c r="G2016" s="33"/>
      <c r="H2016" s="33"/>
      <c r="I2016" s="33"/>
      <c r="K2016" s="89"/>
    </row>
    <row r="2017" spans="1:12" hidden="1">
      <c r="A2017"/>
      <c r="B2017" s="35"/>
      <c r="C2017" s="35"/>
      <c r="D2017" s="82"/>
      <c r="E2017" s="33"/>
      <c r="F2017" s="33"/>
      <c r="G2017" s="33"/>
      <c r="H2017" s="33"/>
      <c r="I2017" s="33"/>
      <c r="K2017" s="89"/>
    </row>
    <row r="2018" spans="1:12" hidden="1">
      <c r="A2018" s="94" t="s">
        <v>259</v>
      </c>
      <c r="I2018" s="33"/>
      <c r="K2018" s="89"/>
    </row>
    <row r="2019" spans="1:12" hidden="1">
      <c r="A2019" s="95" t="s">
        <v>260</v>
      </c>
      <c r="B2019" s="39"/>
      <c r="D2019" s="50">
        <v>2012</v>
      </c>
      <c r="E2019" s="106">
        <v>6042854505</v>
      </c>
      <c r="F2019" s="106">
        <v>5979950953</v>
      </c>
      <c r="G2019" s="106">
        <v>14281976034</v>
      </c>
      <c r="H2019" s="106">
        <v>412561558</v>
      </c>
      <c r="I2019" s="33"/>
      <c r="K2019" s="89"/>
    </row>
    <row r="2020" spans="1:12" hidden="1">
      <c r="A2020" s="94" t="s">
        <v>261</v>
      </c>
      <c r="E2020" s="71">
        <v>0</v>
      </c>
      <c r="F2020" s="71">
        <v>0</v>
      </c>
      <c r="G2020" s="71">
        <v>1039175386</v>
      </c>
      <c r="H2020" s="71">
        <v>0</v>
      </c>
      <c r="I2020" s="33"/>
      <c r="K2020" s="89"/>
    </row>
    <row r="2021" spans="1:12" hidden="1">
      <c r="A2021" s="94" t="s">
        <v>262</v>
      </c>
      <c r="E2021" s="71">
        <v>0</v>
      </c>
      <c r="F2021" s="71">
        <v>0</v>
      </c>
      <c r="G2021" s="71">
        <v>213175864</v>
      </c>
      <c r="H2021" s="71">
        <v>0</v>
      </c>
      <c r="I2021" s="33"/>
      <c r="K2021" s="89"/>
    </row>
    <row r="2022" spans="1:12" hidden="1">
      <c r="A2022" s="94" t="s">
        <v>263</v>
      </c>
      <c r="E2022" s="71">
        <f>+E2019-E2020+E2021</f>
        <v>6042854505</v>
      </c>
      <c r="F2022" s="71">
        <f>+F2019-F2020+F2021</f>
        <v>5979950953</v>
      </c>
      <c r="G2022" s="71">
        <f t="shared" ref="G2022:H2022" si="131">+G2019-G2020+G2021</f>
        <v>13455976512</v>
      </c>
      <c r="H2022" s="71">
        <f t="shared" si="131"/>
        <v>412561558</v>
      </c>
      <c r="I2022" s="33"/>
      <c r="K2022" s="89"/>
    </row>
    <row r="2023" spans="1:12" hidden="1">
      <c r="A2023" s="96"/>
      <c r="B2023" s="35"/>
      <c r="C2023" s="35"/>
      <c r="D2023" s="82"/>
      <c r="E2023" s="33"/>
      <c r="F2023" s="33"/>
      <c r="G2023" s="33"/>
      <c r="H2023" s="33"/>
      <c r="I2023" s="33"/>
      <c r="K2023" s="89"/>
    </row>
    <row r="2024" spans="1:12" hidden="1">
      <c r="A2024" s="96"/>
      <c r="B2024" s="35"/>
      <c r="C2024" s="35"/>
      <c r="D2024" s="82"/>
      <c r="E2024" s="33"/>
      <c r="F2024" s="33"/>
      <c r="G2024" s="33"/>
      <c r="H2024" s="33"/>
      <c r="I2024" s="33"/>
      <c r="K2024" s="89"/>
    </row>
    <row r="2025" spans="1:12" hidden="1">
      <c r="A2025" s="94"/>
    </row>
    <row r="2026" spans="1:12" hidden="1">
      <c r="A2026" s="94" t="s">
        <v>152</v>
      </c>
      <c r="D2026" s="50" t="s">
        <v>101</v>
      </c>
    </row>
    <row r="2027" spans="1:12" hidden="1">
      <c r="A2027" s="95" t="s">
        <v>260</v>
      </c>
      <c r="B2027" s="39"/>
      <c r="D2027" s="50">
        <v>2006</v>
      </c>
      <c r="E2027" s="106">
        <v>882213488</v>
      </c>
      <c r="F2027" s="106">
        <f>2396453855+L2027</f>
        <v>4173665193</v>
      </c>
      <c r="G2027" s="106">
        <v>758777788</v>
      </c>
      <c r="H2027" s="106">
        <v>88707613</v>
      </c>
      <c r="I2027" s="97">
        <f>SUM(E2027:H2027)</f>
        <v>5903364082</v>
      </c>
      <c r="J2027" s="51">
        <v>0</v>
      </c>
      <c r="K2027" s="97">
        <f>SUM(I2027:J2027)</f>
        <v>5903364082</v>
      </c>
      <c r="L2027" s="71">
        <v>1777211338</v>
      </c>
    </row>
    <row r="2028" spans="1:12" hidden="1">
      <c r="A2028" s="94" t="s">
        <v>264</v>
      </c>
      <c r="E2028" s="71">
        <v>4590913</v>
      </c>
      <c r="F2028" s="106">
        <f>2285246+L2028</f>
        <v>1778685255</v>
      </c>
      <c r="G2028" s="71">
        <v>2598459</v>
      </c>
      <c r="H2028" s="71">
        <v>0</v>
      </c>
      <c r="J2028" s="51">
        <v>0</v>
      </c>
      <c r="L2028" s="71">
        <v>1776400009</v>
      </c>
    </row>
    <row r="2029" spans="1:12" hidden="1">
      <c r="A2029" s="94" t="s">
        <v>265</v>
      </c>
      <c r="E2029" s="71">
        <v>4590913</v>
      </c>
      <c r="F2029" s="106">
        <f>2285246+L2029</f>
        <v>3685255</v>
      </c>
      <c r="G2029" s="71">
        <v>2709992</v>
      </c>
      <c r="H2029" s="71">
        <v>0</v>
      </c>
      <c r="J2029" s="51">
        <v>0</v>
      </c>
      <c r="L2029" s="71">
        <v>1400009</v>
      </c>
    </row>
    <row r="2030" spans="1:12" hidden="1">
      <c r="A2030" s="94" t="s">
        <v>263</v>
      </c>
      <c r="E2030" s="71">
        <f>+E2027-E2028+E2029</f>
        <v>882213488</v>
      </c>
      <c r="F2030" s="71">
        <f t="shared" ref="F2030:L2030" si="132">+F2027-F2028+F2029</f>
        <v>2398665193</v>
      </c>
      <c r="G2030" s="71">
        <f t="shared" si="132"/>
        <v>758889321</v>
      </c>
      <c r="H2030" s="71">
        <f t="shared" si="132"/>
        <v>88707613</v>
      </c>
      <c r="J2030" s="51">
        <v>0</v>
      </c>
      <c r="L2030" s="71">
        <f t="shared" si="132"/>
        <v>2211338</v>
      </c>
    </row>
    <row r="2031" spans="1:12" hidden="1">
      <c r="A2031" s="94"/>
      <c r="E2031" s="71">
        <f>+E283</f>
        <v>882213488</v>
      </c>
      <c r="F2031" s="71">
        <f>+F283</f>
        <v>2398665193</v>
      </c>
      <c r="G2031" s="71">
        <f>+G283</f>
        <v>758889321</v>
      </c>
      <c r="H2031" s="71">
        <f>+H283</f>
        <v>88707613</v>
      </c>
      <c r="I2031" s="71" t="s">
        <v>101</v>
      </c>
      <c r="J2031" s="51" t="s">
        <v>101</v>
      </c>
      <c r="K2031" s="71">
        <f>+K274</f>
        <v>1503080572</v>
      </c>
      <c r="L2031" s="71">
        <f>+L274</f>
        <v>0</v>
      </c>
    </row>
    <row r="2032" spans="1:12" hidden="1">
      <c r="A2032" s="94"/>
    </row>
    <row r="2033" spans="1:12" hidden="1">
      <c r="A2033" s="98" t="s">
        <v>52</v>
      </c>
      <c r="B2033" s="49"/>
      <c r="C2033" s="49" t="s">
        <v>209</v>
      </c>
      <c r="D2033" s="50">
        <v>1988</v>
      </c>
      <c r="E2033" s="71">
        <v>2073109199</v>
      </c>
      <c r="F2033" s="71">
        <v>1731834873</v>
      </c>
      <c r="G2033" s="71">
        <v>4227426164</v>
      </c>
      <c r="H2033" s="71">
        <v>1108412108</v>
      </c>
      <c r="I2033" s="97">
        <f>SUM(E2033:H2033)</f>
        <v>9140782344</v>
      </c>
      <c r="J2033" s="51">
        <v>0</v>
      </c>
      <c r="K2033" s="97">
        <f>SUM(I2033:J2033)</f>
        <v>9140782344</v>
      </c>
      <c r="L2033" s="71">
        <v>0</v>
      </c>
    </row>
    <row r="2034" spans="1:12" hidden="1">
      <c r="A2034" s="95" t="s">
        <v>260</v>
      </c>
      <c r="B2034" s="39"/>
      <c r="C2034" s="49" t="s">
        <v>210</v>
      </c>
      <c r="D2034" s="50">
        <v>1989</v>
      </c>
      <c r="E2034" s="71">
        <v>2183764728</v>
      </c>
      <c r="F2034" s="71">
        <v>1974007514</v>
      </c>
      <c r="G2034" s="71">
        <v>4745054555</v>
      </c>
      <c r="H2034" s="71">
        <v>969808889</v>
      </c>
      <c r="I2034" s="97">
        <f t="shared" ref="I2034:I2040" si="133">SUM(E2034:H2034)</f>
        <v>9872635686</v>
      </c>
      <c r="J2034" s="51">
        <v>0</v>
      </c>
      <c r="K2034" s="97">
        <f t="shared" ref="K2034:K2040" si="134">SUM(I2034:J2034)</f>
        <v>9872635686</v>
      </c>
      <c r="L2034" s="71">
        <v>0</v>
      </c>
    </row>
    <row r="2035" spans="1:12" hidden="1">
      <c r="A2035" s="98"/>
      <c r="B2035" s="49"/>
      <c r="C2035" s="49" t="s">
        <v>211</v>
      </c>
      <c r="D2035" s="50">
        <v>1990</v>
      </c>
      <c r="E2035" s="71">
        <v>2364265442</v>
      </c>
      <c r="F2035" s="71">
        <v>2550437378.9200001</v>
      </c>
      <c r="G2035" s="71">
        <v>4888106724</v>
      </c>
      <c r="H2035" s="71">
        <v>1133655124</v>
      </c>
      <c r="I2035" s="97">
        <f t="shared" si="133"/>
        <v>10936464668.92</v>
      </c>
      <c r="J2035" s="51">
        <v>0</v>
      </c>
      <c r="K2035" s="97">
        <f t="shared" si="134"/>
        <v>10936464668.92</v>
      </c>
      <c r="L2035" s="71">
        <v>0</v>
      </c>
    </row>
    <row r="2036" spans="1:12" hidden="1">
      <c r="A2036" s="47"/>
      <c r="B2036" s="49"/>
      <c r="C2036" s="49" t="s">
        <v>212</v>
      </c>
      <c r="D2036" s="50">
        <v>1991</v>
      </c>
      <c r="E2036" s="71">
        <v>2444151278</v>
      </c>
      <c r="F2036" s="71">
        <v>2481827275</v>
      </c>
      <c r="G2036" s="71">
        <v>4397986945</v>
      </c>
      <c r="H2036" s="71">
        <v>862753188</v>
      </c>
      <c r="I2036" s="97">
        <f t="shared" si="133"/>
        <v>10186718686</v>
      </c>
      <c r="J2036" s="51">
        <v>0</v>
      </c>
      <c r="K2036" s="97">
        <f t="shared" si="134"/>
        <v>10186718686</v>
      </c>
      <c r="L2036" s="71">
        <v>0</v>
      </c>
    </row>
    <row r="2037" spans="1:12" hidden="1">
      <c r="A2037" s="47"/>
      <c r="B2037" s="49"/>
      <c r="C2037" s="49" t="s">
        <v>125</v>
      </c>
      <c r="D2037" s="50">
        <v>1992</v>
      </c>
      <c r="E2037" s="71">
        <v>2689828543</v>
      </c>
      <c r="F2037" s="71">
        <v>2929192389.8000002</v>
      </c>
      <c r="G2037" s="71">
        <v>4327663715</v>
      </c>
      <c r="H2037" s="71">
        <v>565811765</v>
      </c>
      <c r="I2037" s="97">
        <f t="shared" si="133"/>
        <v>10512496412.799999</v>
      </c>
      <c r="J2037" s="51">
        <v>0</v>
      </c>
      <c r="K2037" s="97">
        <f t="shared" si="134"/>
        <v>10512496412.799999</v>
      </c>
      <c r="L2037" s="71">
        <v>0</v>
      </c>
    </row>
    <row r="2038" spans="1:12" hidden="1">
      <c r="A2038" s="47"/>
      <c r="B2038" s="49"/>
      <c r="C2038" s="49" t="s">
        <v>125</v>
      </c>
      <c r="D2038" s="50">
        <v>1993</v>
      </c>
      <c r="E2038" s="71">
        <v>2996718589</v>
      </c>
      <c r="F2038" s="71">
        <v>2532350985</v>
      </c>
      <c r="G2038" s="71">
        <v>4245833860</v>
      </c>
      <c r="H2038" s="71">
        <v>572521279</v>
      </c>
      <c r="I2038" s="97">
        <f t="shared" si="133"/>
        <v>10347424713</v>
      </c>
      <c r="J2038" s="51">
        <v>0</v>
      </c>
      <c r="K2038" s="97">
        <f t="shared" si="134"/>
        <v>10347424713</v>
      </c>
      <c r="L2038" s="71">
        <v>0</v>
      </c>
    </row>
    <row r="2039" spans="1:12" hidden="1">
      <c r="A2039" s="47"/>
      <c r="B2039" s="49"/>
      <c r="C2039" s="49" t="s">
        <v>213</v>
      </c>
      <c r="D2039" s="50">
        <v>1994</v>
      </c>
      <c r="E2039" s="71">
        <v>3231932887</v>
      </c>
      <c r="F2039" s="71">
        <v>2957910836</v>
      </c>
      <c r="G2039" s="71">
        <v>4269926095</v>
      </c>
      <c r="H2039" s="71">
        <v>629234053</v>
      </c>
      <c r="I2039" s="97">
        <f t="shared" si="133"/>
        <v>11089003871</v>
      </c>
      <c r="J2039" s="51">
        <v>0</v>
      </c>
      <c r="K2039" s="97">
        <f t="shared" si="134"/>
        <v>11089003871</v>
      </c>
      <c r="L2039" s="71">
        <v>0</v>
      </c>
    </row>
    <row r="2040" spans="1:12" hidden="1">
      <c r="A2040" s="47"/>
      <c r="B2040" s="49"/>
      <c r="C2040" s="49" t="s">
        <v>125</v>
      </c>
      <c r="D2040" s="50">
        <v>1995</v>
      </c>
      <c r="E2040" s="71">
        <v>3175155312</v>
      </c>
      <c r="F2040" s="71">
        <v>2682124713</v>
      </c>
      <c r="G2040" s="71">
        <v>4157029058</v>
      </c>
      <c r="H2040" s="71">
        <v>490233902</v>
      </c>
      <c r="I2040" s="97">
        <f t="shared" si="133"/>
        <v>10504542985</v>
      </c>
      <c r="J2040" s="51">
        <v>0</v>
      </c>
      <c r="K2040" s="97">
        <f t="shared" si="134"/>
        <v>10504542985</v>
      </c>
      <c r="L2040" s="71">
        <v>0</v>
      </c>
    </row>
    <row r="2041" spans="1:12" hidden="1"/>
    <row r="2042" spans="1:12" hidden="1"/>
    <row r="2043" spans="1:12" hidden="1">
      <c r="A2043" s="71" t="s">
        <v>266</v>
      </c>
    </row>
    <row r="2044" spans="1:12" hidden="1">
      <c r="A2044" s="81">
        <v>1988</v>
      </c>
      <c r="B2044" s="82"/>
      <c r="E2044" s="71">
        <v>1740346</v>
      </c>
      <c r="F2044" s="71">
        <v>5353088</v>
      </c>
      <c r="G2044" s="71">
        <v>2053301</v>
      </c>
      <c r="H2044" s="71">
        <v>2000000</v>
      </c>
      <c r="I2044" s="97">
        <f>SUM(E2044:H2044)</f>
        <v>11146735</v>
      </c>
      <c r="J2044" s="51">
        <v>0</v>
      </c>
      <c r="K2044" s="97">
        <f>SUM(I2044:J2044)</f>
        <v>11146735</v>
      </c>
      <c r="L2044" s="71">
        <v>0</v>
      </c>
    </row>
    <row r="2045" spans="1:12" hidden="1">
      <c r="A2045" s="81">
        <v>1989</v>
      </c>
      <c r="B2045" s="82"/>
      <c r="E2045" s="71">
        <v>1883040</v>
      </c>
      <c r="F2045" s="71">
        <v>9772734</v>
      </c>
      <c r="G2045" s="71">
        <v>2166578</v>
      </c>
      <c r="H2045" s="71">
        <v>2000000</v>
      </c>
      <c r="I2045" s="97">
        <f t="shared" ref="I2045:I2051" si="135">SUM(E2045:H2045)</f>
        <v>15822352</v>
      </c>
      <c r="J2045" s="51">
        <v>0</v>
      </c>
      <c r="K2045" s="97">
        <f t="shared" ref="K2045:K2051" si="136">SUM(I2045:J2045)</f>
        <v>15822352</v>
      </c>
      <c r="L2045" s="71">
        <v>0</v>
      </c>
    </row>
    <row r="2046" spans="1:12" hidden="1">
      <c r="A2046" s="81">
        <v>1990</v>
      </c>
      <c r="B2046" s="82"/>
      <c r="E2046" s="71">
        <v>2218399</v>
      </c>
      <c r="F2046" s="71">
        <v>11808496</v>
      </c>
      <c r="G2046" s="71">
        <v>2121689</v>
      </c>
      <c r="H2046" s="71">
        <v>2000000</v>
      </c>
      <c r="I2046" s="97">
        <f t="shared" si="135"/>
        <v>18148584</v>
      </c>
      <c r="J2046" s="51">
        <v>0</v>
      </c>
      <c r="K2046" s="97">
        <f t="shared" si="136"/>
        <v>18148584</v>
      </c>
      <c r="L2046" s="71">
        <v>0</v>
      </c>
    </row>
    <row r="2047" spans="1:12" hidden="1">
      <c r="A2047" s="81">
        <v>1991</v>
      </c>
      <c r="B2047" s="82"/>
      <c r="E2047" s="71">
        <v>3385211</v>
      </c>
      <c r="F2047" s="71">
        <v>8544620</v>
      </c>
      <c r="G2047" s="71">
        <v>2166589</v>
      </c>
      <c r="H2047" s="71">
        <v>2000000</v>
      </c>
      <c r="I2047" s="97">
        <f t="shared" si="135"/>
        <v>16096420</v>
      </c>
      <c r="J2047" s="51">
        <v>0</v>
      </c>
      <c r="K2047" s="97">
        <f t="shared" si="136"/>
        <v>16096420</v>
      </c>
      <c r="L2047" s="71">
        <v>0</v>
      </c>
    </row>
    <row r="2048" spans="1:12" hidden="1">
      <c r="A2048" s="81">
        <v>1992</v>
      </c>
      <c r="B2048" s="82"/>
      <c r="E2048" s="71">
        <v>2417637</v>
      </c>
      <c r="F2048" s="71">
        <v>6878019</v>
      </c>
      <c r="G2048" s="71">
        <v>2197517</v>
      </c>
      <c r="H2048" s="71">
        <v>2000000</v>
      </c>
      <c r="I2048" s="97">
        <f t="shared" si="135"/>
        <v>13493173</v>
      </c>
      <c r="J2048" s="51">
        <v>0</v>
      </c>
      <c r="K2048" s="97">
        <f t="shared" si="136"/>
        <v>13493173</v>
      </c>
      <c r="L2048" s="71">
        <v>0</v>
      </c>
    </row>
    <row r="2049" spans="1:12" hidden="1">
      <c r="A2049" s="81">
        <v>1993</v>
      </c>
      <c r="B2049" s="82"/>
      <c r="E2049" s="71">
        <v>4131525</v>
      </c>
      <c r="F2049" s="71">
        <v>5617050</v>
      </c>
      <c r="G2049" s="71">
        <v>2075275</v>
      </c>
      <c r="H2049" s="71">
        <v>2000000</v>
      </c>
      <c r="I2049" s="97">
        <f t="shared" si="135"/>
        <v>13823850</v>
      </c>
      <c r="J2049" s="51">
        <v>0</v>
      </c>
      <c r="K2049" s="97">
        <f t="shared" si="136"/>
        <v>13823850</v>
      </c>
      <c r="L2049" s="71">
        <v>0</v>
      </c>
    </row>
    <row r="2050" spans="1:12" hidden="1">
      <c r="A2050" s="81">
        <v>1994</v>
      </c>
      <c r="B2050" s="82"/>
      <c r="E2050" s="71">
        <v>4461642</v>
      </c>
      <c r="F2050" s="71">
        <v>8656111</v>
      </c>
      <c r="G2050" s="71">
        <v>1903746</v>
      </c>
      <c r="H2050" s="71">
        <v>2000000</v>
      </c>
      <c r="I2050" s="97">
        <f t="shared" si="135"/>
        <v>17021499</v>
      </c>
      <c r="J2050" s="51">
        <v>0</v>
      </c>
      <c r="K2050" s="97">
        <f t="shared" si="136"/>
        <v>17021499</v>
      </c>
      <c r="L2050" s="71">
        <v>0</v>
      </c>
    </row>
    <row r="2051" spans="1:12" hidden="1">
      <c r="A2051" s="81">
        <v>1995</v>
      </c>
      <c r="B2051" s="82"/>
      <c r="E2051" s="71">
        <v>4318547</v>
      </c>
      <c r="F2051" s="71">
        <v>13699022</v>
      </c>
      <c r="G2051" s="71">
        <v>2058386</v>
      </c>
      <c r="H2051" s="71">
        <v>2000000</v>
      </c>
      <c r="I2051" s="97">
        <f t="shared" si="135"/>
        <v>22075955</v>
      </c>
      <c r="J2051" s="51">
        <v>0</v>
      </c>
      <c r="K2051" s="97">
        <f t="shared" si="136"/>
        <v>22075955</v>
      </c>
      <c r="L2051" s="71">
        <v>0</v>
      </c>
    </row>
    <row r="2052" spans="1:12" hidden="1">
      <c r="A2052" s="81" t="s">
        <v>101</v>
      </c>
      <c r="B2052" s="82"/>
    </row>
    <row r="2053" spans="1:12" hidden="1">
      <c r="A2053" s="71" t="s">
        <v>267</v>
      </c>
    </row>
    <row r="2054" spans="1:12" hidden="1">
      <c r="A2054" s="81">
        <v>1988</v>
      </c>
      <c r="B2054" s="82"/>
      <c r="E2054" s="71">
        <v>1740346</v>
      </c>
      <c r="F2054" s="71">
        <v>5353088</v>
      </c>
      <c r="G2054" s="71">
        <v>2053301</v>
      </c>
      <c r="H2054" s="71">
        <v>2000000</v>
      </c>
      <c r="I2054" s="97">
        <f>SUM(E2054:H2054)</f>
        <v>11146735</v>
      </c>
      <c r="J2054" s="51">
        <v>0</v>
      </c>
      <c r="K2054" s="97">
        <f>SUM(I2054:J2054)</f>
        <v>11146735</v>
      </c>
      <c r="L2054" s="71">
        <v>0</v>
      </c>
    </row>
    <row r="2055" spans="1:12" hidden="1">
      <c r="A2055" s="81">
        <v>1989</v>
      </c>
      <c r="B2055" s="82"/>
      <c r="E2055" s="71">
        <v>1883040</v>
      </c>
      <c r="F2055" s="71">
        <v>9772734</v>
      </c>
      <c r="G2055" s="71">
        <v>2166578</v>
      </c>
      <c r="H2055" s="71">
        <v>2000000</v>
      </c>
      <c r="I2055" s="97">
        <f t="shared" ref="I2055:I2061" si="137">SUM(E2055:H2055)</f>
        <v>15822352</v>
      </c>
      <c r="J2055" s="51">
        <v>0</v>
      </c>
      <c r="K2055" s="97">
        <f t="shared" ref="K2055:K2061" si="138">SUM(I2055:J2055)</f>
        <v>15822352</v>
      </c>
      <c r="L2055" s="71">
        <v>0</v>
      </c>
    </row>
    <row r="2056" spans="1:12" hidden="1">
      <c r="A2056" s="81">
        <v>1990</v>
      </c>
      <c r="B2056" s="82"/>
      <c r="E2056" s="71">
        <v>2218399</v>
      </c>
      <c r="F2056" s="71">
        <v>11808496</v>
      </c>
      <c r="G2056" s="71">
        <v>2121689</v>
      </c>
      <c r="H2056" s="71">
        <v>2000000</v>
      </c>
      <c r="I2056" s="97">
        <f t="shared" si="137"/>
        <v>18148584</v>
      </c>
      <c r="J2056" s="51">
        <v>0</v>
      </c>
      <c r="K2056" s="97">
        <f t="shared" si="138"/>
        <v>18148584</v>
      </c>
      <c r="L2056" s="71">
        <v>0</v>
      </c>
    </row>
    <row r="2057" spans="1:12" hidden="1">
      <c r="A2057" s="81">
        <v>1991</v>
      </c>
      <c r="B2057" s="82"/>
      <c r="E2057" s="71">
        <v>3385211</v>
      </c>
      <c r="F2057" s="71">
        <v>8544620</v>
      </c>
      <c r="G2057" s="71">
        <v>2166589</v>
      </c>
      <c r="H2057" s="71">
        <v>16500000</v>
      </c>
      <c r="I2057" s="97">
        <f t="shared" si="137"/>
        <v>30596420</v>
      </c>
      <c r="J2057" s="51">
        <v>0</v>
      </c>
      <c r="K2057" s="97">
        <f t="shared" si="138"/>
        <v>30596420</v>
      </c>
      <c r="L2057" s="71">
        <v>0</v>
      </c>
    </row>
    <row r="2058" spans="1:12" hidden="1">
      <c r="A2058" s="81">
        <v>1992</v>
      </c>
      <c r="B2058" s="82"/>
      <c r="E2058" s="71">
        <v>2417637</v>
      </c>
      <c r="F2058" s="71">
        <v>6878019</v>
      </c>
      <c r="G2058" s="71">
        <v>2197517</v>
      </c>
      <c r="H2058" s="71">
        <v>11500000</v>
      </c>
      <c r="I2058" s="97">
        <f t="shared" si="137"/>
        <v>22993173</v>
      </c>
      <c r="J2058" s="51">
        <v>0</v>
      </c>
      <c r="K2058" s="97">
        <f t="shared" si="138"/>
        <v>22993173</v>
      </c>
      <c r="L2058" s="71">
        <v>0</v>
      </c>
    </row>
    <row r="2059" spans="1:12" hidden="1">
      <c r="A2059" s="81">
        <v>1993</v>
      </c>
      <c r="B2059" s="82"/>
      <c r="E2059" s="71">
        <v>4131525</v>
      </c>
      <c r="F2059" s="71">
        <v>5617050</v>
      </c>
      <c r="G2059" s="71">
        <v>2075275</v>
      </c>
      <c r="H2059" s="71">
        <v>23000000</v>
      </c>
      <c r="I2059" s="97">
        <f t="shared" si="137"/>
        <v>34823850</v>
      </c>
      <c r="J2059" s="51">
        <v>0</v>
      </c>
      <c r="K2059" s="97">
        <f t="shared" si="138"/>
        <v>34823850</v>
      </c>
      <c r="L2059" s="71">
        <v>0</v>
      </c>
    </row>
    <row r="2060" spans="1:12" hidden="1">
      <c r="A2060" s="81">
        <v>1994</v>
      </c>
      <c r="B2060" s="82"/>
      <c r="E2060" s="71">
        <v>4461642</v>
      </c>
      <c r="F2060" s="71">
        <v>8656111</v>
      </c>
      <c r="G2060" s="71">
        <v>1903746</v>
      </c>
      <c r="H2060" s="71">
        <v>12000000</v>
      </c>
      <c r="I2060" s="97">
        <f t="shared" si="137"/>
        <v>27021499</v>
      </c>
      <c r="J2060" s="51">
        <v>0</v>
      </c>
      <c r="K2060" s="97">
        <f t="shared" si="138"/>
        <v>27021499</v>
      </c>
      <c r="L2060" s="71">
        <v>0</v>
      </c>
    </row>
    <row r="2061" spans="1:12" hidden="1">
      <c r="A2061" s="81">
        <v>1995</v>
      </c>
      <c r="B2061" s="82"/>
      <c r="E2061" s="71">
        <v>4318547</v>
      </c>
      <c r="F2061" s="71">
        <v>13699022</v>
      </c>
      <c r="G2061" s="71">
        <v>2058386</v>
      </c>
      <c r="H2061" s="71">
        <v>3000000</v>
      </c>
      <c r="I2061" s="97">
        <f t="shared" si="137"/>
        <v>23075955</v>
      </c>
      <c r="J2061" s="51">
        <v>0</v>
      </c>
      <c r="K2061" s="97">
        <f t="shared" si="138"/>
        <v>23075955</v>
      </c>
      <c r="L2061" s="71">
        <v>0</v>
      </c>
    </row>
    <row r="2062" spans="1:12" hidden="1"/>
    <row r="2063" spans="1:12" hidden="1">
      <c r="A2063" s="71" t="s">
        <v>268</v>
      </c>
      <c r="E2063"/>
      <c r="F2063"/>
      <c r="G2063"/>
      <c r="H2063"/>
    </row>
    <row r="2064" spans="1:12" hidden="1">
      <c r="A2064" s="81">
        <v>1988</v>
      </c>
      <c r="B2064" s="82"/>
      <c r="E2064" s="71">
        <f t="shared" ref="E2064:H2071" si="139">+E2054-E2044</f>
        <v>0</v>
      </c>
      <c r="F2064" s="71">
        <f t="shared" si="139"/>
        <v>0</v>
      </c>
      <c r="G2064" s="71">
        <f t="shared" si="139"/>
        <v>0</v>
      </c>
      <c r="H2064" s="71">
        <f t="shared" si="139"/>
        <v>0</v>
      </c>
      <c r="I2064" s="97">
        <f>SUM(E2064:H2064)</f>
        <v>0</v>
      </c>
      <c r="J2064" s="51">
        <v>0</v>
      </c>
      <c r="K2064" s="97">
        <f>SUM(I2064:J2064)</f>
        <v>0</v>
      </c>
      <c r="L2064" s="71">
        <v>0</v>
      </c>
    </row>
    <row r="2065" spans="1:12" hidden="1">
      <c r="A2065" s="81">
        <v>1989</v>
      </c>
      <c r="B2065" s="82"/>
      <c r="E2065" s="71">
        <f t="shared" si="139"/>
        <v>0</v>
      </c>
      <c r="F2065" s="71">
        <f t="shared" si="139"/>
        <v>0</v>
      </c>
      <c r="G2065" s="71">
        <f t="shared" si="139"/>
        <v>0</v>
      </c>
      <c r="H2065" s="71">
        <f t="shared" si="139"/>
        <v>0</v>
      </c>
      <c r="I2065" s="97">
        <f t="shared" ref="I2065:I2071" si="140">SUM(E2065:H2065)</f>
        <v>0</v>
      </c>
      <c r="J2065" s="51">
        <v>0</v>
      </c>
      <c r="K2065" s="97">
        <f t="shared" ref="K2065:K2071" si="141">SUM(I2065:J2065)</f>
        <v>0</v>
      </c>
      <c r="L2065" s="71">
        <v>0</v>
      </c>
    </row>
    <row r="2066" spans="1:12" hidden="1">
      <c r="A2066" s="81">
        <v>1990</v>
      </c>
      <c r="B2066" s="82"/>
      <c r="E2066" s="71">
        <f t="shared" si="139"/>
        <v>0</v>
      </c>
      <c r="F2066" s="71">
        <f t="shared" si="139"/>
        <v>0</v>
      </c>
      <c r="G2066" s="71">
        <f t="shared" si="139"/>
        <v>0</v>
      </c>
      <c r="H2066" s="71">
        <f t="shared" si="139"/>
        <v>0</v>
      </c>
      <c r="I2066" s="97">
        <f t="shared" si="140"/>
        <v>0</v>
      </c>
      <c r="J2066" s="51">
        <v>0</v>
      </c>
      <c r="K2066" s="97">
        <f t="shared" si="141"/>
        <v>0</v>
      </c>
      <c r="L2066" s="71">
        <v>0</v>
      </c>
    </row>
    <row r="2067" spans="1:12" hidden="1">
      <c r="A2067" s="81">
        <v>1991</v>
      </c>
      <c r="B2067" s="82"/>
      <c r="E2067" s="71">
        <f t="shared" si="139"/>
        <v>0</v>
      </c>
      <c r="F2067" s="71">
        <f t="shared" si="139"/>
        <v>0</v>
      </c>
      <c r="G2067" s="71">
        <f t="shared" si="139"/>
        <v>0</v>
      </c>
      <c r="H2067" s="71">
        <f t="shared" si="139"/>
        <v>14500000</v>
      </c>
      <c r="I2067" s="97">
        <f t="shared" si="140"/>
        <v>14500000</v>
      </c>
      <c r="J2067" s="51">
        <v>0</v>
      </c>
      <c r="K2067" s="97">
        <f t="shared" si="141"/>
        <v>14500000</v>
      </c>
      <c r="L2067" s="71">
        <v>0</v>
      </c>
    </row>
    <row r="2068" spans="1:12" hidden="1">
      <c r="A2068" s="81">
        <v>1992</v>
      </c>
      <c r="B2068" s="82"/>
      <c r="E2068" s="71">
        <f t="shared" si="139"/>
        <v>0</v>
      </c>
      <c r="F2068" s="71">
        <f t="shared" si="139"/>
        <v>0</v>
      </c>
      <c r="G2068" s="71">
        <f t="shared" si="139"/>
        <v>0</v>
      </c>
      <c r="H2068" s="71">
        <f t="shared" si="139"/>
        <v>9500000</v>
      </c>
      <c r="I2068" s="97">
        <f t="shared" si="140"/>
        <v>9500000</v>
      </c>
      <c r="J2068" s="51">
        <v>0</v>
      </c>
      <c r="K2068" s="97">
        <f t="shared" si="141"/>
        <v>9500000</v>
      </c>
      <c r="L2068" s="71">
        <v>0</v>
      </c>
    </row>
    <row r="2069" spans="1:12" hidden="1">
      <c r="A2069" s="81">
        <v>1993</v>
      </c>
      <c r="B2069" s="82"/>
      <c r="E2069" s="71">
        <f t="shared" si="139"/>
        <v>0</v>
      </c>
      <c r="F2069" s="71">
        <f t="shared" si="139"/>
        <v>0</v>
      </c>
      <c r="G2069" s="71">
        <f t="shared" si="139"/>
        <v>0</v>
      </c>
      <c r="H2069" s="71">
        <f t="shared" si="139"/>
        <v>21000000</v>
      </c>
      <c r="I2069" s="97">
        <f t="shared" si="140"/>
        <v>21000000</v>
      </c>
      <c r="J2069" s="51">
        <v>0</v>
      </c>
      <c r="K2069" s="97">
        <f t="shared" si="141"/>
        <v>21000000</v>
      </c>
      <c r="L2069" s="71">
        <v>0</v>
      </c>
    </row>
    <row r="2070" spans="1:12" hidden="1">
      <c r="A2070" s="81">
        <v>1994</v>
      </c>
      <c r="B2070" s="82"/>
      <c r="E2070" s="71">
        <f t="shared" si="139"/>
        <v>0</v>
      </c>
      <c r="F2070" s="71">
        <f t="shared" si="139"/>
        <v>0</v>
      </c>
      <c r="G2070" s="71">
        <f t="shared" si="139"/>
        <v>0</v>
      </c>
      <c r="H2070" s="71">
        <f t="shared" si="139"/>
        <v>10000000</v>
      </c>
      <c r="I2070" s="97">
        <f t="shared" si="140"/>
        <v>10000000</v>
      </c>
      <c r="J2070" s="51">
        <v>0</v>
      </c>
      <c r="K2070" s="97">
        <f t="shared" si="141"/>
        <v>10000000</v>
      </c>
      <c r="L2070" s="71">
        <v>0</v>
      </c>
    </row>
    <row r="2071" spans="1:12" hidden="1">
      <c r="A2071" s="81">
        <v>1995</v>
      </c>
      <c r="B2071" s="82"/>
      <c r="E2071" s="71">
        <f t="shared" si="139"/>
        <v>0</v>
      </c>
      <c r="F2071" s="71">
        <f t="shared" si="139"/>
        <v>0</v>
      </c>
      <c r="G2071" s="71">
        <f t="shared" si="139"/>
        <v>0</v>
      </c>
      <c r="H2071" s="71">
        <f t="shared" si="139"/>
        <v>1000000</v>
      </c>
      <c r="I2071" s="97">
        <f t="shared" si="140"/>
        <v>1000000</v>
      </c>
      <c r="J2071" s="51">
        <v>0</v>
      </c>
      <c r="K2071" s="97">
        <f t="shared" si="141"/>
        <v>1000000</v>
      </c>
      <c r="L2071" s="71">
        <v>0</v>
      </c>
    </row>
    <row r="2072" spans="1:12" hidden="1"/>
    <row r="2073" spans="1:12" hidden="1">
      <c r="A2073" s="97" t="s">
        <v>269</v>
      </c>
      <c r="B2073" s="39"/>
    </row>
    <row r="2074" spans="1:12" hidden="1">
      <c r="A2074" s="81">
        <v>1988</v>
      </c>
      <c r="B2074" s="82"/>
      <c r="E2074" s="71">
        <f t="shared" ref="E2074:H2081" si="142">+E2033+E2064</f>
        <v>2073109199</v>
      </c>
      <c r="F2074" s="71">
        <f t="shared" si="142"/>
        <v>1731834873</v>
      </c>
      <c r="G2074" s="71">
        <f t="shared" si="142"/>
        <v>4227426164</v>
      </c>
      <c r="H2074" s="71">
        <f t="shared" si="142"/>
        <v>1108412108</v>
      </c>
      <c r="I2074" s="97">
        <f>SUM(E2074:H2074)</f>
        <v>9140782344</v>
      </c>
      <c r="J2074" s="51">
        <v>0</v>
      </c>
      <c r="K2074" s="97">
        <f>SUM(I2074:J2074)</f>
        <v>9140782344</v>
      </c>
      <c r="L2074" s="71">
        <v>0</v>
      </c>
    </row>
    <row r="2075" spans="1:12" hidden="1">
      <c r="A2075" s="81">
        <v>1989</v>
      </c>
      <c r="B2075" s="82"/>
      <c r="E2075" s="71">
        <f t="shared" si="142"/>
        <v>2183764728</v>
      </c>
      <c r="F2075" s="71">
        <f t="shared" si="142"/>
        <v>1974007514</v>
      </c>
      <c r="G2075" s="71">
        <f t="shared" si="142"/>
        <v>4745054555</v>
      </c>
      <c r="H2075" s="71">
        <f t="shared" si="142"/>
        <v>969808889</v>
      </c>
      <c r="I2075" s="97">
        <f t="shared" ref="I2075:I2081" si="143">SUM(E2075:H2075)</f>
        <v>9872635686</v>
      </c>
      <c r="J2075" s="51">
        <v>0</v>
      </c>
      <c r="K2075" s="97">
        <f t="shared" ref="K2075:K2081" si="144">SUM(I2075:J2075)</f>
        <v>9872635686</v>
      </c>
      <c r="L2075" s="71">
        <v>0</v>
      </c>
    </row>
    <row r="2076" spans="1:12" hidden="1">
      <c r="A2076" s="81">
        <v>1990</v>
      </c>
      <c r="B2076" s="82"/>
      <c r="E2076" s="71">
        <f t="shared" si="142"/>
        <v>2364265442</v>
      </c>
      <c r="F2076" s="71">
        <f t="shared" si="142"/>
        <v>2550437378.9200001</v>
      </c>
      <c r="G2076" s="71">
        <f t="shared" si="142"/>
        <v>4888106724</v>
      </c>
      <c r="H2076" s="71">
        <f t="shared" si="142"/>
        <v>1133655124</v>
      </c>
      <c r="I2076" s="97">
        <f t="shared" si="143"/>
        <v>10936464668.92</v>
      </c>
      <c r="J2076" s="51">
        <v>0</v>
      </c>
      <c r="K2076" s="97">
        <f t="shared" si="144"/>
        <v>10936464668.92</v>
      </c>
      <c r="L2076" s="71">
        <v>0</v>
      </c>
    </row>
    <row r="2077" spans="1:12" hidden="1">
      <c r="A2077" s="81">
        <v>1991</v>
      </c>
      <c r="B2077" s="82"/>
      <c r="E2077" s="71">
        <f t="shared" si="142"/>
        <v>2444151278</v>
      </c>
      <c r="F2077" s="71">
        <f t="shared" si="142"/>
        <v>2481827275</v>
      </c>
      <c r="G2077" s="71">
        <f t="shared" si="142"/>
        <v>4397986945</v>
      </c>
      <c r="H2077" s="71">
        <f t="shared" si="142"/>
        <v>877253188</v>
      </c>
      <c r="I2077" s="97">
        <f t="shared" si="143"/>
        <v>10201218686</v>
      </c>
      <c r="J2077" s="51">
        <v>0</v>
      </c>
      <c r="K2077" s="97">
        <f t="shared" si="144"/>
        <v>10201218686</v>
      </c>
      <c r="L2077" s="71">
        <v>0</v>
      </c>
    </row>
    <row r="2078" spans="1:12" hidden="1">
      <c r="A2078" s="81">
        <v>1992</v>
      </c>
      <c r="B2078" s="82"/>
      <c r="E2078" s="71">
        <f t="shared" si="142"/>
        <v>2689828543</v>
      </c>
      <c r="F2078" s="71">
        <f t="shared" si="142"/>
        <v>2929192389.8000002</v>
      </c>
      <c r="G2078" s="71">
        <f t="shared" si="142"/>
        <v>4327663715</v>
      </c>
      <c r="H2078" s="71">
        <f t="shared" si="142"/>
        <v>575311765</v>
      </c>
      <c r="I2078" s="97">
        <f t="shared" si="143"/>
        <v>10521996412.799999</v>
      </c>
      <c r="J2078" s="51">
        <v>0</v>
      </c>
      <c r="K2078" s="97">
        <f t="shared" si="144"/>
        <v>10521996412.799999</v>
      </c>
      <c r="L2078" s="71">
        <v>0</v>
      </c>
    </row>
    <row r="2079" spans="1:12" hidden="1">
      <c r="A2079" s="81">
        <v>1993</v>
      </c>
      <c r="B2079" s="82"/>
      <c r="E2079" s="71">
        <f t="shared" si="142"/>
        <v>2996718589</v>
      </c>
      <c r="F2079" s="71">
        <f t="shared" si="142"/>
        <v>2532350985</v>
      </c>
      <c r="G2079" s="71">
        <f t="shared" si="142"/>
        <v>4245833860</v>
      </c>
      <c r="H2079" s="71">
        <f t="shared" si="142"/>
        <v>593521279</v>
      </c>
      <c r="I2079" s="97">
        <f t="shared" si="143"/>
        <v>10368424713</v>
      </c>
      <c r="J2079" s="51">
        <v>0</v>
      </c>
      <c r="K2079" s="97">
        <f t="shared" si="144"/>
        <v>10368424713</v>
      </c>
      <c r="L2079" s="71">
        <v>0</v>
      </c>
    </row>
    <row r="2080" spans="1:12" hidden="1">
      <c r="A2080" s="81">
        <v>1994</v>
      </c>
      <c r="B2080" s="82"/>
      <c r="E2080" s="71">
        <f t="shared" si="142"/>
        <v>3231932887</v>
      </c>
      <c r="F2080" s="71">
        <f t="shared" si="142"/>
        <v>2957910836</v>
      </c>
      <c r="G2080" s="71">
        <f t="shared" si="142"/>
        <v>4269926095</v>
      </c>
      <c r="H2080" s="71">
        <f t="shared" si="142"/>
        <v>639234053</v>
      </c>
      <c r="I2080" s="97">
        <f t="shared" si="143"/>
        <v>11099003871</v>
      </c>
      <c r="J2080" s="51">
        <v>0</v>
      </c>
      <c r="K2080" s="97">
        <f t="shared" si="144"/>
        <v>11099003871</v>
      </c>
      <c r="L2080" s="71">
        <v>0</v>
      </c>
    </row>
    <row r="2081" spans="1:12" hidden="1">
      <c r="A2081" s="81">
        <v>1995</v>
      </c>
      <c r="B2081" s="82"/>
      <c r="E2081" s="71">
        <f t="shared" si="142"/>
        <v>3175155312</v>
      </c>
      <c r="F2081" s="71">
        <f t="shared" si="142"/>
        <v>2682124713</v>
      </c>
      <c r="G2081" s="71">
        <f t="shared" si="142"/>
        <v>4157029058</v>
      </c>
      <c r="H2081" s="71">
        <f t="shared" si="142"/>
        <v>491233902</v>
      </c>
      <c r="I2081" s="97">
        <f t="shared" si="143"/>
        <v>10505542985</v>
      </c>
      <c r="J2081" s="51">
        <v>0</v>
      </c>
      <c r="K2081" s="97">
        <f t="shared" si="144"/>
        <v>10505542985</v>
      </c>
      <c r="L2081" s="71">
        <v>0</v>
      </c>
    </row>
    <row r="2082" spans="1:12" hidden="1"/>
    <row r="2083" spans="1:12" hidden="1"/>
    <row r="2084" spans="1:12" hidden="1">
      <c r="A2084" s="97" t="s">
        <v>270</v>
      </c>
      <c r="B2084" s="39"/>
    </row>
    <row r="2085" spans="1:12" hidden="1">
      <c r="A2085" s="81">
        <v>1997</v>
      </c>
      <c r="B2085" s="82"/>
      <c r="E2085" s="71">
        <v>5173395954</v>
      </c>
      <c r="F2085" s="71">
        <v>3023595878</v>
      </c>
      <c r="G2085" s="47">
        <v>10091231342</v>
      </c>
      <c r="H2085" s="71">
        <v>1019117116</v>
      </c>
      <c r="I2085" s="97">
        <f>SUM(E2085:H2085)</f>
        <v>19307340290</v>
      </c>
      <c r="J2085" s="51">
        <v>0</v>
      </c>
      <c r="K2085" s="97">
        <f>SUM(I2085:J2085)</f>
        <v>19307340290</v>
      </c>
      <c r="L2085" s="71">
        <v>0</v>
      </c>
    </row>
    <row r="2086" spans="1:12" hidden="1">
      <c r="A2086" s="71" t="s">
        <v>271</v>
      </c>
      <c r="E2086" s="71">
        <v>0</v>
      </c>
      <c r="F2086" s="71">
        <v>0</v>
      </c>
      <c r="G2086" s="71">
        <v>3318570929</v>
      </c>
      <c r="H2086" s="71">
        <v>0</v>
      </c>
      <c r="I2086" s="97">
        <f>SUM(E2086:H2086)</f>
        <v>3318570929</v>
      </c>
      <c r="J2086" s="51">
        <v>0</v>
      </c>
      <c r="K2086" s="97">
        <f>SUM(I2086:J2086)</f>
        <v>3318570929</v>
      </c>
      <c r="L2086" s="71">
        <v>0</v>
      </c>
    </row>
    <row r="2087" spans="1:12" hidden="1">
      <c r="A2087" s="94" t="s">
        <v>272</v>
      </c>
      <c r="E2087" s="71">
        <f>+E2085-E2086</f>
        <v>5173395954</v>
      </c>
      <c r="F2087" s="71">
        <f t="shared" ref="F2087:L2087" si="145">+F2085-F2086</f>
        <v>3023595878</v>
      </c>
      <c r="G2087" s="71">
        <f t="shared" si="145"/>
        <v>6772660413</v>
      </c>
      <c r="H2087" s="71">
        <f t="shared" si="145"/>
        <v>1019117116</v>
      </c>
      <c r="I2087" s="71">
        <f t="shared" si="145"/>
        <v>15988769361</v>
      </c>
      <c r="J2087" s="51">
        <v>0</v>
      </c>
      <c r="K2087" s="71">
        <f t="shared" si="145"/>
        <v>15988769361</v>
      </c>
      <c r="L2087" s="71">
        <f t="shared" si="145"/>
        <v>0</v>
      </c>
    </row>
    <row r="2088" spans="1:12" hidden="1"/>
    <row r="2089" spans="1:12" hidden="1"/>
    <row r="2090" spans="1:12" hidden="1">
      <c r="A2090" s="97" t="s">
        <v>273</v>
      </c>
      <c r="B2090" s="39"/>
    </row>
    <row r="2091" spans="1:12" hidden="1">
      <c r="A2091" s="81">
        <v>1998</v>
      </c>
      <c r="B2091" s="82"/>
      <c r="E2091" s="71">
        <v>84536044451</v>
      </c>
      <c r="F2091" s="71">
        <v>57116667153</v>
      </c>
      <c r="G2091" s="47">
        <v>101751854509</v>
      </c>
      <c r="H2091" s="71">
        <v>7365101981</v>
      </c>
      <c r="I2091" s="97">
        <f>SUM(E2091:H2091)</f>
        <v>250769668094</v>
      </c>
      <c r="J2091" s="51">
        <v>0</v>
      </c>
      <c r="K2091" s="97">
        <f>SUM(I2091:J2091)</f>
        <v>250769668094</v>
      </c>
      <c r="L2091" s="71">
        <v>0</v>
      </c>
    </row>
    <row r="2092" spans="1:12" hidden="1">
      <c r="A2092" s="71" t="s">
        <v>274</v>
      </c>
      <c r="E2092" s="71">
        <v>0</v>
      </c>
      <c r="F2092" s="71">
        <v>1183879973</v>
      </c>
      <c r="G2092" s="71">
        <v>29492412</v>
      </c>
      <c r="H2092" s="71">
        <v>4487087</v>
      </c>
      <c r="I2092" s="97">
        <f>SUM(E2092:H2092)</f>
        <v>1217859472</v>
      </c>
      <c r="J2092" s="51">
        <v>0</v>
      </c>
      <c r="K2092" s="97">
        <f>SUM(I2092:J2092)</f>
        <v>1217859472</v>
      </c>
      <c r="L2092" s="71">
        <v>0</v>
      </c>
    </row>
    <row r="2093" spans="1:12" hidden="1">
      <c r="A2093" s="94" t="s">
        <v>272</v>
      </c>
      <c r="E2093" s="71">
        <f>+E2091+E2092</f>
        <v>84536044451</v>
      </c>
      <c r="F2093" s="71">
        <f t="shared" ref="F2093:L2093" si="146">+F2091+F2092</f>
        <v>58300547126</v>
      </c>
      <c r="G2093" s="71">
        <f t="shared" si="146"/>
        <v>101781346921</v>
      </c>
      <c r="H2093" s="71">
        <f t="shared" si="146"/>
        <v>7369589068</v>
      </c>
      <c r="I2093" s="71">
        <f t="shared" si="146"/>
        <v>251987527566</v>
      </c>
      <c r="J2093" s="51">
        <v>0</v>
      </c>
      <c r="K2093" s="71">
        <f t="shared" si="146"/>
        <v>251987527566</v>
      </c>
      <c r="L2093" s="71">
        <f t="shared" si="146"/>
        <v>0</v>
      </c>
    </row>
    <row r="2094" spans="1:12" hidden="1">
      <c r="E2094" s="71">
        <f>+E1940</f>
        <v>84536044451</v>
      </c>
      <c r="F2094" s="71">
        <f>+F1983</f>
        <v>58300547126</v>
      </c>
      <c r="G2094" s="71">
        <f>+G1940</f>
        <v>101781346921</v>
      </c>
      <c r="H2094" s="71">
        <f>+H1983</f>
        <v>7369589068</v>
      </c>
    </row>
    <row r="2095" spans="1:12" hidden="1">
      <c r="B2095" s="99"/>
      <c r="C2095" s="99"/>
      <c r="D2095" s="100" t="s">
        <v>256</v>
      </c>
      <c r="E2095" s="101">
        <f>+E2093-E2094</f>
        <v>0</v>
      </c>
      <c r="F2095" s="101">
        <f>+F2093-F2094</f>
        <v>0</v>
      </c>
      <c r="G2095" s="101">
        <f>+G2093-G2094</f>
        <v>0</v>
      </c>
      <c r="H2095" s="101">
        <f>+H2093-H2094</f>
        <v>0</v>
      </c>
      <c r="I2095" s="101"/>
      <c r="J2095" s="102"/>
      <c r="K2095" s="103"/>
    </row>
    <row r="2096" spans="1:12"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sheetData>
  <mergeCells count="3">
    <mergeCell ref="A1:L1"/>
    <mergeCell ref="A2:L2"/>
    <mergeCell ref="P3:Q4"/>
  </mergeCells>
  <pageMargins left="0.25" right="0.25" top="0.5" bottom="0.5" header="0.3" footer="0.3"/>
  <pageSetup paperSize="5" scale="60" fitToHeight="0" orientation="landscape" r:id="rId1"/>
  <headerFooter>
    <oddHeader xml:space="preserve">&amp;L&amp;D&amp;T
[File]&amp;F&amp;RUNAUDITED
© NOLHGA
</oddHeader>
    <oddFooter>&amp;LFor member company and association use only. The date utilizes estimates and excludes many costs incurred directly by the State Guaranty Associations. It may NOT be utilized  in protesting actual assessments made by State Guaranty Associations.</oddFooter>
  </headerFooter>
  <rowBreaks count="52" manualBreakCount="52">
    <brk id="42" max="16383" man="1"/>
    <brk id="79" max="16383" man="1"/>
    <brk id="116" max="16383" man="1"/>
    <brk id="153" max="16383" man="1"/>
    <brk id="190" max="16383" man="1"/>
    <brk id="227" max="16383" man="1"/>
    <brk id="264" max="16383" man="1"/>
    <brk id="301" max="16383" man="1"/>
    <brk id="338" max="16383" man="1"/>
    <brk id="375" max="16383" man="1"/>
    <brk id="412" max="16383" man="1"/>
    <brk id="449" max="16383" man="1"/>
    <brk id="486" max="16383" man="1"/>
    <brk id="523" max="16383" man="1"/>
    <brk id="560" max="16383" man="1"/>
    <brk id="597" max="16383" man="1"/>
    <brk id="634" max="16383" man="1"/>
    <brk id="671" max="16383" man="1"/>
    <brk id="708" max="16383" man="1"/>
    <brk id="745" max="16383" man="1"/>
    <brk id="782" max="16383" man="1"/>
    <brk id="819" max="16383" man="1"/>
    <brk id="856" max="16383" man="1"/>
    <brk id="893" max="16383" man="1"/>
    <brk id="930" max="16383" man="1"/>
    <brk id="967" max="16383" man="1"/>
    <brk id="1004" max="16383" man="1"/>
    <brk id="1041" max="16383" man="1"/>
    <brk id="1078" max="16383" man="1"/>
    <brk id="1115" max="16383" man="1"/>
    <brk id="1152" max="16383" man="1"/>
    <brk id="1189" max="16383" man="1"/>
    <brk id="1226" max="16383" man="1"/>
    <brk id="1263" max="16383" man="1"/>
    <brk id="1300" max="16383" man="1"/>
    <brk id="1337" max="16383" man="1"/>
    <brk id="1374" max="16383" man="1"/>
    <brk id="1411" max="16383" man="1"/>
    <brk id="1448" max="16383" man="1"/>
    <brk id="1485" max="16383" man="1"/>
    <brk id="1522" max="16383" man="1"/>
    <brk id="1559" max="16383" man="1"/>
    <brk id="1596" max="16383" man="1"/>
    <brk id="1633" max="16383" man="1"/>
    <brk id="1670" max="16383" man="1"/>
    <brk id="1707" max="16383" man="1"/>
    <brk id="1744" max="16383" man="1"/>
    <brk id="1781" max="16383" man="1"/>
    <brk id="1818" max="16383" man="1"/>
    <brk id="1855" max="16383" man="1"/>
    <brk id="1892" max="16383" man="1"/>
    <brk id="1929"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D771F4A956BD44A24C48D3F81E02BE" ma:contentTypeVersion="14" ma:contentTypeDescription="Create a new document." ma:contentTypeScope="" ma:versionID="a6ca2a0ea65fe9916535e7dd0d40479c">
  <xsd:schema xmlns:xsd="http://www.w3.org/2001/XMLSchema" xmlns:xs="http://www.w3.org/2001/XMLSchema" xmlns:p="http://schemas.microsoft.com/office/2006/metadata/properties" xmlns:ns2="21f2a6f5-faa7-4b34-97df-5db05bd8e340" xmlns:ns3="b67778c5-455f-4c56-bb7b-08121c0e2e25" targetNamespace="http://schemas.microsoft.com/office/2006/metadata/properties" ma:root="true" ma:fieldsID="ecf255a6e062755966bb83be2efb83cb" ns2:_="" ns3:_="">
    <xsd:import namespace="21f2a6f5-faa7-4b34-97df-5db05bd8e340"/>
    <xsd:import namespace="b67778c5-455f-4c56-bb7b-08121c0e2e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2a6f5-faa7-4b34-97df-5db05bd8e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f727472-1d1b-468c-a2e0-260083959c7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7778c5-455f-4c56-bb7b-08121c0e2e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e6c0eb9-b8bb-4da9-81e1-0821469cb5e4}" ma:internalName="TaxCatchAll" ma:showField="CatchAllData" ma:web="b67778c5-455f-4c56-bb7b-08121c0e2e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1f2a6f5-faa7-4b34-97df-5db05bd8e340">
      <Terms xmlns="http://schemas.microsoft.com/office/infopath/2007/PartnerControls"/>
    </lcf76f155ced4ddcb4097134ff3c332f>
    <TaxCatchAll xmlns="b67778c5-455f-4c56-bb7b-08121c0e2e2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64E81-F5B8-40D0-BF00-4EE7941003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2a6f5-faa7-4b34-97df-5db05bd8e340"/>
    <ds:schemaRef ds:uri="b67778c5-455f-4c56-bb7b-08121c0e2e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C1B27C-A2F7-4F16-BFC4-48A9F7FCD94A}">
  <ds:schemaRefs>
    <ds:schemaRef ds:uri="http://schemas.openxmlformats.org/package/2006/metadata/core-properties"/>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schemas.microsoft.com/office/2006/documentManagement/types"/>
    <ds:schemaRef ds:uri="21f2a6f5-faa7-4b34-97df-5db05bd8e340"/>
    <ds:schemaRef ds:uri="b67778c5-455f-4c56-bb7b-08121c0e2e25"/>
    <ds:schemaRef ds:uri="http://www.w3.org/XML/1998/namespace"/>
  </ds:schemaRefs>
</ds:datastoreItem>
</file>

<file path=customXml/itemProps3.xml><?xml version="1.0" encoding="utf-8"?>
<ds:datastoreItem xmlns:ds="http://schemas.openxmlformats.org/officeDocument/2006/customXml" ds:itemID="{C9E71062-C366-4494-8F7E-C2A69B8D00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142</vt:i4>
      </vt:variant>
    </vt:vector>
  </HeadingPairs>
  <TitlesOfParts>
    <vt:vector size="147" baseType="lpstr">
      <vt:lpstr>Summary</vt:lpstr>
      <vt:lpstr>Summary by State</vt:lpstr>
      <vt:lpstr>Bankers Life</vt:lpstr>
      <vt:lpstr>CO Bankers</vt:lpstr>
      <vt:lpstr>Premiums</vt:lpstr>
      <vt:lpstr>'Bankers Life'!ADD_FINANCIAL</vt:lpstr>
      <vt:lpstr>'CO Bankers'!ADD_FINANCIAL</vt:lpstr>
      <vt:lpstr>'Bankers Life'!AK_FINANCIAL</vt:lpstr>
      <vt:lpstr>'CO Bankers'!AK_FINANCIAL</vt:lpstr>
      <vt:lpstr>'Bankers Life'!AL_FINANCIAL</vt:lpstr>
      <vt:lpstr>'CO Bankers'!AL_FINANCIAL</vt:lpstr>
      <vt:lpstr>'Bankers Life'!ALL_BLOCKS</vt:lpstr>
      <vt:lpstr>'CO Bankers'!ALL_BLOCKS</vt:lpstr>
      <vt:lpstr>'Bankers Life'!ALLOCATED</vt:lpstr>
      <vt:lpstr>'CO Bankers'!ALLOCATED</vt:lpstr>
      <vt:lpstr>'Summary by State'!ALLOCATED</vt:lpstr>
      <vt:lpstr>'Bankers Life'!AR_FINANCIAL</vt:lpstr>
      <vt:lpstr>'CO Bankers'!AR_FINANCIAL</vt:lpstr>
      <vt:lpstr>'Bankers Life'!AZ_FINANCIAL</vt:lpstr>
      <vt:lpstr>'CO Bankers'!AZ_FINANCIAL</vt:lpstr>
      <vt:lpstr>'Bankers Life'!CA_FINANCIAL</vt:lpstr>
      <vt:lpstr>'CO Bankers'!CA_FINANCIAL</vt:lpstr>
      <vt:lpstr>'Bankers Life'!CO_FINANCIAL</vt:lpstr>
      <vt:lpstr>'CO Bankers'!CO_FINANCIAL</vt:lpstr>
      <vt:lpstr>'Bankers Life'!CT_FINANCIAL</vt:lpstr>
      <vt:lpstr>'CO Bankers'!CT_FINANCIAL</vt:lpstr>
      <vt:lpstr>'Bankers Life'!DC_FINANCIAL</vt:lpstr>
      <vt:lpstr>'CO Bankers'!DC_FINANCIAL</vt:lpstr>
      <vt:lpstr>'Bankers Life'!DE_FINANCIAL</vt:lpstr>
      <vt:lpstr>'CO Bankers'!DE_FINANCIAL</vt:lpstr>
      <vt:lpstr>'Bankers Life'!FL_FINANCIAL</vt:lpstr>
      <vt:lpstr>'CO Bankers'!FL_FINANCIAL</vt:lpstr>
      <vt:lpstr>'Bankers Life'!GA_FINANCIAL</vt:lpstr>
      <vt:lpstr>'CO Bankers'!GA_FINANCIAL</vt:lpstr>
      <vt:lpstr>'Bankers Life'!HEALTH</vt:lpstr>
      <vt:lpstr>'CO Bankers'!HEALTH</vt:lpstr>
      <vt:lpstr>'Summary by State'!HEALTH</vt:lpstr>
      <vt:lpstr>'Bankers Life'!HI_FINANCIAL</vt:lpstr>
      <vt:lpstr>'CO Bankers'!HI_FINANCIAL</vt:lpstr>
      <vt:lpstr>'Bankers Life'!IA_FINANCIAL</vt:lpstr>
      <vt:lpstr>'CO Bankers'!IA_FINANCIAL</vt:lpstr>
      <vt:lpstr>'Bankers Life'!ID_FINANCIAL</vt:lpstr>
      <vt:lpstr>'CO Bankers'!ID_FINANCIAL</vt:lpstr>
      <vt:lpstr>'Bankers Life'!IL_FINANCIAL</vt:lpstr>
      <vt:lpstr>'CO Bankers'!IL_FINANCIAL</vt:lpstr>
      <vt:lpstr>'Bankers Life'!IN_FINANCIAL</vt:lpstr>
      <vt:lpstr>'CO Bankers'!IN_FINANCIAL</vt:lpstr>
      <vt:lpstr>'Bankers Life'!KS_FINANCIAL</vt:lpstr>
      <vt:lpstr>'CO Bankers'!KS_FINANCIAL</vt:lpstr>
      <vt:lpstr>'Bankers Life'!KY_FINANCIAL</vt:lpstr>
      <vt:lpstr>'CO Bankers'!KY_FINANCIAL</vt:lpstr>
      <vt:lpstr>'Bankers Life'!LA_FINANCIAL</vt:lpstr>
      <vt:lpstr>'CO Bankers'!LA_FINANCIAL</vt:lpstr>
      <vt:lpstr>'Bankers Life'!LESS_FINANCIAL</vt:lpstr>
      <vt:lpstr>'CO Bankers'!LESS_FINANCIAL</vt:lpstr>
      <vt:lpstr>'Bankers Life'!LIFE</vt:lpstr>
      <vt:lpstr>'CO Bankers'!LIFE</vt:lpstr>
      <vt:lpstr>'Summary by State'!LIFE</vt:lpstr>
      <vt:lpstr>'Bankers Life'!LTC</vt:lpstr>
      <vt:lpstr>'CO Bankers'!LTC</vt:lpstr>
      <vt:lpstr>'Summary by State'!LTC</vt:lpstr>
      <vt:lpstr>'Bankers Life'!MA_FINANCIAL</vt:lpstr>
      <vt:lpstr>'CO Bankers'!MA_FINANCIAL</vt:lpstr>
      <vt:lpstr>'Bankers Life'!MD_FINANCIAL</vt:lpstr>
      <vt:lpstr>'CO Bankers'!MD_FINANCIAL</vt:lpstr>
      <vt:lpstr>'Bankers Life'!ME_FINANCIAL</vt:lpstr>
      <vt:lpstr>'CO Bankers'!ME_FINANCIAL</vt:lpstr>
      <vt:lpstr>'Bankers Life'!MI_FINANCIAL</vt:lpstr>
      <vt:lpstr>'CO Bankers'!MI_FINANCIAL</vt:lpstr>
      <vt:lpstr>'Bankers Life'!MN_FINANCIAL</vt:lpstr>
      <vt:lpstr>'CO Bankers'!MN_FINANCIAL</vt:lpstr>
      <vt:lpstr>'Bankers Life'!MO_FINANCIAL</vt:lpstr>
      <vt:lpstr>'CO Bankers'!MO_FINANCIAL</vt:lpstr>
      <vt:lpstr>'Bankers Life'!MS_FINANCIAL</vt:lpstr>
      <vt:lpstr>'CO Bankers'!MS_FINANCIAL</vt:lpstr>
      <vt:lpstr>'Bankers Life'!MT_FINANCIAL</vt:lpstr>
      <vt:lpstr>'CO Bankers'!MT_FINANCIAL</vt:lpstr>
      <vt:lpstr>'Bankers Life'!NC_FINANCIAL</vt:lpstr>
      <vt:lpstr>'CO Bankers'!NC_FINANCIAL</vt:lpstr>
      <vt:lpstr>'Bankers Life'!ND_FINANCIAL</vt:lpstr>
      <vt:lpstr>'CO Bankers'!ND_FINANCIAL</vt:lpstr>
      <vt:lpstr>'Bankers Life'!NE_FINANCIAL</vt:lpstr>
      <vt:lpstr>'CO Bankers'!NE_FINANCIAL</vt:lpstr>
      <vt:lpstr>'Bankers Life'!NH_FINANCIAL</vt:lpstr>
      <vt:lpstr>'CO Bankers'!NH_FINANCIAL</vt:lpstr>
      <vt:lpstr>'Bankers Life'!NJ_FINANCIAL</vt:lpstr>
      <vt:lpstr>'CO Bankers'!NJ_FINANCIAL</vt:lpstr>
      <vt:lpstr>'Bankers Life'!NM_FINANCIAL</vt:lpstr>
      <vt:lpstr>'CO Bankers'!NM_FINANCIAL</vt:lpstr>
      <vt:lpstr>'Bankers Life'!NV_FINANCIAL</vt:lpstr>
      <vt:lpstr>'CO Bankers'!NV_FINANCIAL</vt:lpstr>
      <vt:lpstr>'Bankers Life'!NY_FINANCIAL</vt:lpstr>
      <vt:lpstr>'CO Bankers'!NY_FINANCIAL</vt:lpstr>
      <vt:lpstr>'Bankers Life'!OH_FINANCIAL</vt:lpstr>
      <vt:lpstr>'CO Bankers'!OH_FINANCIAL</vt:lpstr>
      <vt:lpstr>'Bankers Life'!OK_FINANCIAL</vt:lpstr>
      <vt:lpstr>'CO Bankers'!OK_FINANCIAL</vt:lpstr>
      <vt:lpstr>'Bankers Life'!OR_FINANCIAL</vt:lpstr>
      <vt:lpstr>'CO Bankers'!OR_FINANCIAL</vt:lpstr>
      <vt:lpstr>'Bankers Life'!OT_FINANCIAL</vt:lpstr>
      <vt:lpstr>'CO Bankers'!OT_FINANCIAL</vt:lpstr>
      <vt:lpstr>'Bankers Life'!PA_FINANCIAL</vt:lpstr>
      <vt:lpstr>'CO Bankers'!PA_FINANCIAL</vt:lpstr>
      <vt:lpstr>Summary!PL_ALLOCATED</vt:lpstr>
      <vt:lpstr>Summary!PL_CHANGE</vt:lpstr>
      <vt:lpstr>Summary!PL_HEALTH</vt:lpstr>
      <vt:lpstr>Summary!PL_LIFE</vt:lpstr>
      <vt:lpstr>Summary!PL_LTC</vt:lpstr>
      <vt:lpstr>Summary!PL_TOTAL</vt:lpstr>
      <vt:lpstr>Summary!PL_TOTAL_PREV</vt:lpstr>
      <vt:lpstr>Summary!PL_UNALLOCATED</vt:lpstr>
      <vt:lpstr>'Bankers Life'!PR_FINANCIAL</vt:lpstr>
      <vt:lpstr>'CO Bankers'!PR_FINANCIAL</vt:lpstr>
      <vt:lpstr>Premiums!Print_Titles</vt:lpstr>
      <vt:lpstr>Summary!Print_Titles</vt:lpstr>
      <vt:lpstr>'Summary by State'!REC_TOTAL</vt:lpstr>
      <vt:lpstr>'Bankers Life'!RI_FINANCIAL</vt:lpstr>
      <vt:lpstr>'CO Bankers'!RI_FINANCIAL</vt:lpstr>
      <vt:lpstr>'Bankers Life'!SC_FINANCIAL</vt:lpstr>
      <vt:lpstr>'CO Bankers'!SC_FINANCIAL</vt:lpstr>
      <vt:lpstr>'Bankers Life'!SD_FINANCIAL</vt:lpstr>
      <vt:lpstr>'CO Bankers'!SD_FINANCIAL</vt:lpstr>
      <vt:lpstr>'Bankers Life'!TN_FINANCIAL</vt:lpstr>
      <vt:lpstr>'CO Bankers'!TN_FINANCIAL</vt:lpstr>
      <vt:lpstr>'Summary by State'!TOTAL</vt:lpstr>
      <vt:lpstr>Summary!TOTAL_81043</vt:lpstr>
      <vt:lpstr>Summary!TOTAL_84786</vt:lpstr>
      <vt:lpstr>'Summary by State'!TOTAL_CROSSCHECK</vt:lpstr>
      <vt:lpstr>'Bankers Life'!TX_FINANCIAL</vt:lpstr>
      <vt:lpstr>'CO Bankers'!TX_FINANCIAL</vt:lpstr>
      <vt:lpstr>'Bankers Life'!UNALLOCATED</vt:lpstr>
      <vt:lpstr>'CO Bankers'!UNALLOCATED</vt:lpstr>
      <vt:lpstr>'Summary by State'!UNALLOCATED</vt:lpstr>
      <vt:lpstr>'Bankers Life'!UT_FINANCIAL</vt:lpstr>
      <vt:lpstr>'CO Bankers'!UT_FINANCIAL</vt:lpstr>
      <vt:lpstr>'Bankers Life'!VA_FINANCIAL</vt:lpstr>
      <vt:lpstr>'CO Bankers'!VA_FINANCIAL</vt:lpstr>
      <vt:lpstr>'Bankers Life'!VT_FINANCIAL</vt:lpstr>
      <vt:lpstr>'CO Bankers'!VT_FINANCIAL</vt:lpstr>
      <vt:lpstr>'Bankers Life'!WA_FINANCIAL</vt:lpstr>
      <vt:lpstr>'CO Bankers'!WA_FINANCIAL</vt:lpstr>
      <vt:lpstr>'Bankers Life'!WI_FINANCIAL</vt:lpstr>
      <vt:lpstr>'CO Bankers'!WI_FINANCIAL</vt:lpstr>
      <vt:lpstr>'Bankers Life'!WV_FINANCIAL</vt:lpstr>
      <vt:lpstr>'CO Bankers'!WV_FINANCIAL</vt:lpstr>
      <vt:lpstr>'Bankers Life'!WY_FINANCIAL</vt:lpstr>
      <vt:lpstr>'CO Bankers'!WY_FINANCIAL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Keith Sheridan</dc:creator>
  <cp:keywords/>
  <dc:description/>
  <cp:lastModifiedBy>Keith Sheridan</cp:lastModifiedBy>
  <cp:revision/>
  <cp:lastPrinted>2024-10-04T12:56:42Z</cp:lastPrinted>
  <dcterms:created xsi:type="dcterms:W3CDTF">2023-12-13T22:18:43Z</dcterms:created>
  <dcterms:modified xsi:type="dcterms:W3CDTF">2024-10-05T22:21:45Z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0x01010013D771F4A956BD44A24C48D3F81E02BE</vt:lpwstr>
  </property>
  <property fmtid="{D5CDD505-2E9C-101B-9397-08002B2CF9AE}" pid="3" name="MediaServiceImageTags">
    <vt:lpwstr/>
  </property>
</Properties>
</file>